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9260" windowHeight="5955"/>
  </bookViews>
  <sheets>
    <sheet name="ANNEX B" sheetId="20" r:id="rId1"/>
    <sheet name="Tier 1" sheetId="15" r:id="rId2"/>
    <sheet name="Plan Summary" sheetId="1" r:id="rId3"/>
    <sheet name="R P Assumptions" sheetId="2" r:id="rId4"/>
    <sheet name="LHB SCNE - 3 Year" sheetId="3" r:id="rId5"/>
    <sheet name="LHB SCNE - Profiles" sheetId="4" r:id="rId6"/>
    <sheet name="Expected RRL - Year 1 " sheetId="5" r:id="rId7"/>
    <sheet name="Year 1 Savings Plan" sheetId="6" r:id="rId8"/>
    <sheet name="Year 2 &amp; 3 Savings Plans" sheetId="13" r:id="rId9"/>
    <sheet name="Risks &amp; Mitigation" sheetId="9" r:id="rId10"/>
    <sheet name="Cash Flow" sheetId="16" r:id="rId11"/>
    <sheet name="Workforce WTE" sheetId="12" r:id="rId12"/>
    <sheet name="Workforce £" sheetId="11" r:id="rId13"/>
    <sheet name="Asset Investment Summary" sheetId="7" r:id="rId14"/>
    <sheet name="Asset Investment Detail" sheetId="8" r:id="rId15"/>
    <sheet name="Revenue Funded Infrastructure" sheetId="14" r:id="rId16"/>
    <sheet name="Recruitment Difficulties" sheetId="18" r:id="rId17"/>
    <sheet name="Workforce Changes" sheetId="17" r:id="rId18"/>
    <sheet name="Education Commissioning" sheetId="19" r:id="rId19"/>
  </sheets>
  <externalReferences>
    <externalReference r:id="rId20"/>
    <externalReference r:id="rId21"/>
    <externalReference r:id="rId22"/>
  </externalReferences>
  <definedNames>
    <definedName name="CFmonths" localSheetId="0">#REF!</definedName>
    <definedName name="CFmonths">#REF!</definedName>
    <definedName name="_xlnm.Print_Area" localSheetId="0">'ANNEX B'!$C$8:$E$29</definedName>
    <definedName name="_xlnm.Print_Area" localSheetId="14">'Asset Investment Detail'!$A$1:$N$230</definedName>
    <definedName name="_xlnm.Print_Area" localSheetId="13">'Asset Investment Summary'!$A$1:$F$37</definedName>
    <definedName name="_xlnm.Print_Area" localSheetId="10">'Cash Flow'!$A$1:$H$30</definedName>
    <definedName name="_xlnm.Print_Area" localSheetId="18">'Education Commissioning'!$A$1:$G$217</definedName>
    <definedName name="_xlnm.Print_Area" localSheetId="6">'Expected RRL - Year 1 '!$B$1:$E$64</definedName>
    <definedName name="_xlnm.Print_Area" localSheetId="4">'LHB SCNE - 3 Year'!$A$1:$E$59</definedName>
    <definedName name="_xlnm.Print_Area" localSheetId="5">'LHB SCNE - Profiles'!$A$1:$L$66</definedName>
    <definedName name="_xlnm.Print_Area" localSheetId="2">'Plan Summary'!$A$1:$H$71</definedName>
    <definedName name="_xlnm.Print_Area" localSheetId="3">'R P Assumptions'!$A$1:$J$59</definedName>
    <definedName name="_xlnm.Print_Area" localSheetId="16">'Recruitment Difficulties'!$A$1:$D$32</definedName>
    <definedName name="_xlnm.Print_Area" localSheetId="15">'Revenue Funded Infrastructure'!$A$1:$G$21</definedName>
    <definedName name="_xlnm.Print_Area" localSheetId="9">'Risks &amp; Mitigation'!$A$1:$M$35</definedName>
    <definedName name="_xlnm.Print_Area" localSheetId="1">'Tier 1'!$A$2:$Y$95</definedName>
    <definedName name="_xlnm.Print_Area" localSheetId="12">'Workforce £'!$B$1:$I$37</definedName>
    <definedName name="_xlnm.Print_Area" localSheetId="17">'Workforce Changes'!$A$1:$E$72</definedName>
    <definedName name="_xlnm.Print_Area" localSheetId="11">'Workforce WTE'!$B$1:$L$39</definedName>
    <definedName name="_xlnm.Print_Area" localSheetId="7">'Year 1 Savings Plan'!$B$1:$G$38</definedName>
    <definedName name="_xlnm.Print_Area" localSheetId="8">'Year 2 &amp; 3 Savings Plans'!$B$1:$L$35</definedName>
  </definedNames>
  <calcPr calcId="125725"/>
</workbook>
</file>

<file path=xl/calcChain.xml><?xml version="1.0" encoding="utf-8"?>
<calcChain xmlns="http://schemas.openxmlformats.org/spreadsheetml/2006/main">
  <c r="Z82" i="15"/>
  <c r="Z81"/>
  <c r="Z80"/>
  <c r="Z68"/>
  <c r="Z66"/>
  <c r="Z64"/>
  <c r="Z63"/>
  <c r="Z62"/>
  <c r="Z61"/>
  <c r="Z60"/>
  <c r="Z57"/>
  <c r="Z55"/>
  <c r="Z54"/>
  <c r="U51"/>
  <c r="T51"/>
  <c r="S51"/>
  <c r="R51"/>
  <c r="Q51"/>
  <c r="P51"/>
  <c r="O51"/>
  <c r="N51"/>
  <c r="M51"/>
  <c r="L51"/>
  <c r="K51"/>
  <c r="J51"/>
  <c r="H51"/>
  <c r="A51"/>
  <c r="U50"/>
  <c r="T50"/>
  <c r="S50"/>
  <c r="R50"/>
  <c r="Q50"/>
  <c r="P50"/>
  <c r="O50"/>
  <c r="N50"/>
  <c r="M50"/>
  <c r="L50"/>
  <c r="K50"/>
  <c r="J50"/>
  <c r="H50"/>
  <c r="A50"/>
  <c r="U49"/>
  <c r="T49"/>
  <c r="S49"/>
  <c r="R49"/>
  <c r="Q49"/>
  <c r="P49"/>
  <c r="O49"/>
  <c r="N49"/>
  <c r="M49"/>
  <c r="L49"/>
  <c r="K49"/>
  <c r="J49"/>
  <c r="H49"/>
  <c r="A49"/>
  <c r="U48"/>
  <c r="T48"/>
  <c r="S48"/>
  <c r="R48"/>
  <c r="Q48"/>
  <c r="P48"/>
  <c r="O48"/>
  <c r="N48"/>
  <c r="M48"/>
  <c r="L48"/>
  <c r="K48"/>
  <c r="J48"/>
  <c r="H48"/>
  <c r="A48"/>
  <c r="U47"/>
  <c r="T47"/>
  <c r="S47"/>
  <c r="R47"/>
  <c r="Q47"/>
  <c r="P47"/>
  <c r="O47"/>
  <c r="N47"/>
  <c r="M47"/>
  <c r="L47"/>
  <c r="K47"/>
  <c r="J47"/>
  <c r="H47"/>
  <c r="A47"/>
  <c r="U46"/>
  <c r="T46"/>
  <c r="S46"/>
  <c r="R46"/>
  <c r="Q46"/>
  <c r="P46"/>
  <c r="O46"/>
  <c r="N46"/>
  <c r="M46"/>
  <c r="L46"/>
  <c r="K46"/>
  <c r="J46"/>
  <c r="H46"/>
  <c r="A46"/>
  <c r="U45"/>
  <c r="T45"/>
  <c r="S45"/>
  <c r="R45"/>
  <c r="Q45"/>
  <c r="P45"/>
  <c r="O45"/>
  <c r="N45"/>
  <c r="M45"/>
  <c r="L45"/>
  <c r="K45"/>
  <c r="J45"/>
  <c r="H45"/>
  <c r="A45"/>
  <c r="Z43"/>
  <c r="Z42"/>
  <c r="Z41"/>
  <c r="Z40"/>
  <c r="Z38"/>
  <c r="Z37"/>
  <c r="Z33"/>
  <c r="Z32"/>
  <c r="Z31"/>
  <c r="Z30"/>
  <c r="Z29"/>
  <c r="Z28"/>
  <c r="Z27"/>
  <c r="Z26"/>
  <c r="Z25"/>
  <c r="Z21"/>
  <c r="Z20"/>
  <c r="Z19"/>
  <c r="Z18"/>
  <c r="Z17"/>
  <c r="Z16"/>
  <c r="Z14"/>
  <c r="Z13"/>
  <c r="Z12"/>
  <c r="Z11"/>
  <c r="M28" i="9" l="1"/>
  <c r="M30" s="1"/>
  <c r="L28"/>
  <c r="L30" s="1"/>
  <c r="K28"/>
  <c r="K30" s="1"/>
  <c r="I28"/>
  <c r="H28"/>
  <c r="G28"/>
  <c r="G30" s="1"/>
  <c r="I30"/>
  <c r="H30"/>
  <c r="H64"/>
  <c r="G64"/>
  <c r="F18"/>
  <c r="F19"/>
  <c r="F20"/>
  <c r="F21"/>
  <c r="F22"/>
  <c r="F23"/>
  <c r="F24"/>
  <c r="F26"/>
  <c r="F27"/>
  <c r="C28"/>
  <c r="C30" s="1"/>
  <c r="E28"/>
  <c r="E30" s="1"/>
  <c r="D30"/>
  <c r="F54"/>
  <c r="F55"/>
  <c r="F56"/>
  <c r="F57"/>
  <c r="F58"/>
  <c r="F59"/>
  <c r="F60"/>
  <c r="F62"/>
  <c r="F63"/>
  <c r="E64"/>
  <c r="A3"/>
  <c r="C3"/>
  <c r="F64" l="1"/>
  <c r="F28"/>
  <c r="K31" i="13" l="1"/>
  <c r="J31"/>
  <c r="I31"/>
  <c r="H31"/>
  <c r="F31"/>
  <c r="E31"/>
  <c r="D31"/>
  <c r="C31"/>
  <c r="L29"/>
  <c r="G29"/>
  <c r="L28"/>
  <c r="G28"/>
  <c r="L27"/>
  <c r="G27"/>
  <c r="L26"/>
  <c r="G26"/>
  <c r="L25"/>
  <c r="G25"/>
  <c r="L24"/>
  <c r="G24"/>
  <c r="L23"/>
  <c r="G23"/>
  <c r="G31" s="1"/>
  <c r="K16"/>
  <c r="K34" s="1"/>
  <c r="J16"/>
  <c r="J34" s="1"/>
  <c r="I16"/>
  <c r="I34" s="1"/>
  <c r="H16"/>
  <c r="H34" s="1"/>
  <c r="F16"/>
  <c r="F34" s="1"/>
  <c r="E16"/>
  <c r="E34" s="1"/>
  <c r="D16"/>
  <c r="D34" s="1"/>
  <c r="C16"/>
  <c r="C34" s="1"/>
  <c r="L14"/>
  <c r="G14"/>
  <c r="L13"/>
  <c r="G13"/>
  <c r="L12"/>
  <c r="G12"/>
  <c r="L11"/>
  <c r="G11"/>
  <c r="L10"/>
  <c r="G10"/>
  <c r="L9"/>
  <c r="G9"/>
  <c r="L8"/>
  <c r="G8"/>
  <c r="G16" s="1"/>
  <c r="C3"/>
  <c r="E60" i="1"/>
  <c r="C60"/>
  <c r="B60"/>
  <c r="G59"/>
  <c r="G58"/>
  <c r="G57"/>
  <c r="G56"/>
  <c r="G55"/>
  <c r="G54"/>
  <c r="G53"/>
  <c r="D53"/>
  <c r="F52"/>
  <c r="F60" s="1"/>
  <c r="D52"/>
  <c r="D60" s="1"/>
  <c r="F49"/>
  <c r="D49"/>
  <c r="B49"/>
  <c r="G48"/>
  <c r="E48"/>
  <c r="C48"/>
  <c r="G47"/>
  <c r="E47"/>
  <c r="C47"/>
  <c r="G46"/>
  <c r="E46"/>
  <c r="E49" s="1"/>
  <c r="C46"/>
  <c r="G45"/>
  <c r="E45"/>
  <c r="C45"/>
  <c r="G44"/>
  <c r="C44"/>
  <c r="G43"/>
  <c r="C43"/>
  <c r="G42"/>
  <c r="C42"/>
  <c r="G41"/>
  <c r="C41"/>
  <c r="G40"/>
  <c r="C40"/>
  <c r="G39"/>
  <c r="G49" s="1"/>
  <c r="C39"/>
  <c r="C49" s="1"/>
  <c r="F36"/>
  <c r="D36"/>
  <c r="B36"/>
  <c r="G35"/>
  <c r="E35"/>
  <c r="C35"/>
  <c r="G34"/>
  <c r="E34"/>
  <c r="C34"/>
  <c r="G33"/>
  <c r="E33"/>
  <c r="C33"/>
  <c r="G32"/>
  <c r="E32"/>
  <c r="C32"/>
  <c r="G31"/>
  <c r="E31"/>
  <c r="C31"/>
  <c r="G30"/>
  <c r="E30"/>
  <c r="C30"/>
  <c r="G29"/>
  <c r="G36" s="1"/>
  <c r="E29"/>
  <c r="E36" s="1"/>
  <c r="C29"/>
  <c r="F26"/>
  <c r="D26"/>
  <c r="B26"/>
  <c r="B62" s="1"/>
  <c r="D14" s="1"/>
  <c r="G25"/>
  <c r="E25"/>
  <c r="C25"/>
  <c r="G24"/>
  <c r="E24"/>
  <c r="C24"/>
  <c r="G23"/>
  <c r="E23"/>
  <c r="C23"/>
  <c r="G22"/>
  <c r="E22"/>
  <c r="C22"/>
  <c r="G21"/>
  <c r="E21"/>
  <c r="C21"/>
  <c r="G20"/>
  <c r="E20"/>
  <c r="C20"/>
  <c r="G19"/>
  <c r="E19"/>
  <c r="C19"/>
  <c r="G18"/>
  <c r="E18"/>
  <c r="C18"/>
  <c r="G15"/>
  <c r="E15"/>
  <c r="C15"/>
  <c r="C14"/>
  <c r="F11"/>
  <c r="D11"/>
  <c r="B11"/>
  <c r="L16" i="13" l="1"/>
  <c r="L34" s="1"/>
  <c r="L31"/>
  <c r="E26" i="1"/>
  <c r="G26"/>
  <c r="C26"/>
  <c r="C36"/>
  <c r="G52"/>
  <c r="G60" s="1"/>
  <c r="G34" i="13"/>
  <c r="D62" i="1"/>
  <c r="F14" s="1"/>
  <c r="E14"/>
  <c r="E62" s="1"/>
  <c r="C62"/>
  <c r="M194" i="8"/>
  <c r="L194"/>
  <c r="K194"/>
  <c r="J194"/>
  <c r="I194"/>
  <c r="M188"/>
  <c r="L188"/>
  <c r="K188"/>
  <c r="J188"/>
  <c r="I188"/>
  <c r="M181"/>
  <c r="L181"/>
  <c r="K181"/>
  <c r="J181"/>
  <c r="I181"/>
  <c r="M174"/>
  <c r="L174"/>
  <c r="K174"/>
  <c r="J174"/>
  <c r="I174"/>
  <c r="M168"/>
  <c r="L168"/>
  <c r="K168"/>
  <c r="I168"/>
  <c r="J164"/>
  <c r="J168" s="1"/>
  <c r="M162"/>
  <c r="L162"/>
  <c r="K162"/>
  <c r="J162"/>
  <c r="I162"/>
  <c r="M156"/>
  <c r="L156"/>
  <c r="K156"/>
  <c r="J156"/>
  <c r="I156"/>
  <c r="M150"/>
  <c r="L150"/>
  <c r="K150"/>
  <c r="J150"/>
  <c r="I150"/>
  <c r="M144"/>
  <c r="L144"/>
  <c r="K144"/>
  <c r="J144"/>
  <c r="I144"/>
  <c r="M138"/>
  <c r="L138"/>
  <c r="K138"/>
  <c r="J138"/>
  <c r="I138"/>
  <c r="M132"/>
  <c r="L132"/>
  <c r="K132"/>
  <c r="J132"/>
  <c r="I132"/>
  <c r="M126"/>
  <c r="L126"/>
  <c r="K126"/>
  <c r="J126"/>
  <c r="I126"/>
  <c r="M120"/>
  <c r="L120"/>
  <c r="K120"/>
  <c r="J120"/>
  <c r="I120"/>
  <c r="M114"/>
  <c r="L114"/>
  <c r="K114"/>
  <c r="J114"/>
  <c r="I114"/>
  <c r="M106"/>
  <c r="L106"/>
  <c r="K106"/>
  <c r="J106"/>
  <c r="I106"/>
  <c r="M100"/>
  <c r="L100"/>
  <c r="K100"/>
  <c r="J100"/>
  <c r="I100"/>
  <c r="I94"/>
  <c r="J90"/>
  <c r="K90" s="1"/>
  <c r="K94" s="1"/>
  <c r="I88"/>
  <c r="J84"/>
  <c r="J88" s="1"/>
  <c r="I82"/>
  <c r="J78"/>
  <c r="J82" s="1"/>
  <c r="M76"/>
  <c r="L76"/>
  <c r="K76"/>
  <c r="J76"/>
  <c r="I76"/>
  <c r="K70"/>
  <c r="J70"/>
  <c r="I70"/>
  <c r="L66"/>
  <c r="L70" s="1"/>
  <c r="M64"/>
  <c r="L64"/>
  <c r="K64"/>
  <c r="J64"/>
  <c r="I64"/>
  <c r="M58"/>
  <c r="K58"/>
  <c r="J58"/>
  <c r="I58"/>
  <c r="L54"/>
  <c r="L58" s="1"/>
  <c r="J52"/>
  <c r="I52"/>
  <c r="L48"/>
  <c r="L52" s="1"/>
  <c r="M46"/>
  <c r="L46"/>
  <c r="K46"/>
  <c r="J46"/>
  <c r="I46"/>
  <c r="M39"/>
  <c r="L39"/>
  <c r="K39"/>
  <c r="J39"/>
  <c r="I39"/>
  <c r="M31"/>
  <c r="L31"/>
  <c r="K31"/>
  <c r="J31"/>
  <c r="I31"/>
  <c r="M25"/>
  <c r="L25"/>
  <c r="K25"/>
  <c r="J25"/>
  <c r="I25"/>
  <c r="K19"/>
  <c r="J19"/>
  <c r="I19"/>
  <c r="L15"/>
  <c r="L19" s="1"/>
  <c r="M13"/>
  <c r="L13"/>
  <c r="K13"/>
  <c r="J13"/>
  <c r="I13"/>
  <c r="F209"/>
  <c r="E209"/>
  <c r="D209"/>
  <c r="C209"/>
  <c r="B209"/>
  <c r="F200"/>
  <c r="E200"/>
  <c r="D200"/>
  <c r="C200"/>
  <c r="B200"/>
  <c r="F194"/>
  <c r="E194"/>
  <c r="D194"/>
  <c r="C194"/>
  <c r="B194"/>
  <c r="F11" i="7"/>
  <c r="F18" s="1"/>
  <c r="E11"/>
  <c r="E18" s="1"/>
  <c r="D11"/>
  <c r="D18" s="1"/>
  <c r="C11"/>
  <c r="C18" s="1"/>
  <c r="B11"/>
  <c r="B18" s="1"/>
  <c r="G16" i="4"/>
  <c r="G15"/>
  <c r="G14"/>
  <c r="G13"/>
  <c r="G12"/>
  <c r="G11"/>
  <c r="G10"/>
  <c r="G9"/>
  <c r="G8"/>
  <c r="G27"/>
  <c r="G26"/>
  <c r="G25"/>
  <c r="G24"/>
  <c r="G23"/>
  <c r="G22"/>
  <c r="G21"/>
  <c r="G20"/>
  <c r="M15" i="8" l="1"/>
  <c r="M19" s="1"/>
  <c r="K78"/>
  <c r="K82" s="1"/>
  <c r="K48"/>
  <c r="K52" s="1"/>
  <c r="J94"/>
  <c r="M48"/>
  <c r="M52" s="1"/>
  <c r="M66"/>
  <c r="M70" s="1"/>
  <c r="F62" i="1"/>
  <c r="G14"/>
  <c r="G62" s="1"/>
  <c r="L78" i="8"/>
  <c r="K84"/>
  <c r="L90"/>
  <c r="H26" i="2"/>
  <c r="G26"/>
  <c r="F26"/>
  <c r="H25"/>
  <c r="G25"/>
  <c r="F25"/>
  <c r="H24"/>
  <c r="G24"/>
  <c r="F24"/>
  <c r="H23"/>
  <c r="G23"/>
  <c r="F23"/>
  <c r="H22"/>
  <c r="G22"/>
  <c r="F22"/>
  <c r="H21"/>
  <c r="G21"/>
  <c r="F21"/>
  <c r="H17"/>
  <c r="G17"/>
  <c r="F17"/>
  <c r="H16"/>
  <c r="G16"/>
  <c r="F16"/>
  <c r="H15"/>
  <c r="G15"/>
  <c r="F15"/>
  <c r="H14"/>
  <c r="G14"/>
  <c r="F14"/>
  <c r="H13"/>
  <c r="G13"/>
  <c r="F13"/>
  <c r="H12"/>
  <c r="G12"/>
  <c r="F12"/>
  <c r="H11"/>
  <c r="G11"/>
  <c r="F11"/>
  <c r="H10"/>
  <c r="G10"/>
  <c r="F10"/>
  <c r="F18" s="1"/>
  <c r="D18"/>
  <c r="C18"/>
  <c r="L82" i="8" l="1"/>
  <c r="M78"/>
  <c r="M82" s="1"/>
  <c r="L94"/>
  <c r="M90"/>
  <c r="M94" s="1"/>
  <c r="K88"/>
  <c r="L84"/>
  <c r="C3" i="11"/>
  <c r="C3" i="12"/>
  <c r="L88" i="8" l="1"/>
  <c r="M84"/>
  <c r="M88" s="1"/>
  <c r="D9" i="5"/>
  <c r="E9"/>
  <c r="C9"/>
  <c r="C4" i="14"/>
  <c r="G21" i="16"/>
  <c r="F21"/>
  <c r="E21"/>
  <c r="G14"/>
  <c r="F14"/>
  <c r="E14"/>
  <c r="C21"/>
  <c r="C14"/>
  <c r="C3"/>
  <c r="A3"/>
  <c r="F31" i="6"/>
  <c r="E31"/>
  <c r="D31"/>
  <c r="C31"/>
  <c r="G29"/>
  <c r="G28"/>
  <c r="G27"/>
  <c r="G26"/>
  <c r="G25"/>
  <c r="G24"/>
  <c r="G23"/>
  <c r="F16"/>
  <c r="E16"/>
  <c r="D16"/>
  <c r="D34" s="1"/>
  <c r="C16"/>
  <c r="G14"/>
  <c r="G13"/>
  <c r="G12"/>
  <c r="G11"/>
  <c r="G10"/>
  <c r="G9"/>
  <c r="G8"/>
  <c r="L59" i="4"/>
  <c r="L57"/>
  <c r="L56"/>
  <c r="L55"/>
  <c r="L54"/>
  <c r="L53"/>
  <c r="K50"/>
  <c r="J50"/>
  <c r="I50"/>
  <c r="H50"/>
  <c r="L48"/>
  <c r="L47"/>
  <c r="L46"/>
  <c r="L45"/>
  <c r="L44"/>
  <c r="L43"/>
  <c r="L42"/>
  <c r="L41"/>
  <c r="L40"/>
  <c r="G59"/>
  <c r="G57"/>
  <c r="G56"/>
  <c r="G55"/>
  <c r="G54"/>
  <c r="G53"/>
  <c r="F50"/>
  <c r="E50"/>
  <c r="D50"/>
  <c r="C50"/>
  <c r="G48"/>
  <c r="G47"/>
  <c r="G46"/>
  <c r="G45"/>
  <c r="G44"/>
  <c r="G43"/>
  <c r="G42"/>
  <c r="G41"/>
  <c r="G40"/>
  <c r="D18"/>
  <c r="E18"/>
  <c r="F18"/>
  <c r="D29"/>
  <c r="E29"/>
  <c r="F29"/>
  <c r="C29"/>
  <c r="C18"/>
  <c r="I31" i="11"/>
  <c r="H31"/>
  <c r="F31"/>
  <c r="E31"/>
  <c r="D31"/>
  <c r="C31"/>
  <c r="I19"/>
  <c r="H19"/>
  <c r="F19"/>
  <c r="E19"/>
  <c r="E33" s="1"/>
  <c r="D19"/>
  <c r="C19"/>
  <c r="C19" i="12"/>
  <c r="E19"/>
  <c r="F19"/>
  <c r="G19"/>
  <c r="H19"/>
  <c r="J19"/>
  <c r="K19"/>
  <c r="C31"/>
  <c r="E31"/>
  <c r="E33" s="1"/>
  <c r="F31"/>
  <c r="G31"/>
  <c r="G33" s="1"/>
  <c r="H31"/>
  <c r="H33" s="1"/>
  <c r="J31"/>
  <c r="J33" s="1"/>
  <c r="K31"/>
  <c r="F33"/>
  <c r="K33" l="1"/>
  <c r="D33" i="11"/>
  <c r="F33"/>
  <c r="I33"/>
  <c r="C33"/>
  <c r="H33"/>
  <c r="C33" i="12"/>
  <c r="C25" i="16"/>
  <c r="E23" s="1"/>
  <c r="E25" s="1"/>
  <c r="F23" s="1"/>
  <c r="F25" s="1"/>
  <c r="G23" s="1"/>
  <c r="G25" s="1"/>
  <c r="C34" i="6"/>
  <c r="F34"/>
  <c r="E34"/>
  <c r="E31" i="4"/>
  <c r="F31"/>
  <c r="D31"/>
  <c r="G31" i="6"/>
  <c r="G16"/>
  <c r="G18" i="4"/>
  <c r="G50"/>
  <c r="G29"/>
  <c r="L50"/>
  <c r="C31"/>
  <c r="G34" i="6" l="1"/>
  <c r="G31" i="4"/>
  <c r="D19" i="14"/>
  <c r="E19"/>
  <c r="F19"/>
  <c r="G19"/>
  <c r="C19"/>
  <c r="B19"/>
  <c r="C31" i="8" l="1"/>
  <c r="D31"/>
  <c r="E31"/>
  <c r="F31"/>
  <c r="B31"/>
  <c r="C228"/>
  <c r="D228"/>
  <c r="E228"/>
  <c r="F228"/>
  <c r="B228"/>
  <c r="E61" i="5" l="1"/>
  <c r="D61"/>
  <c r="D62" l="1"/>
  <c r="C3" i="8"/>
  <c r="B3" i="7"/>
  <c r="C3" i="6"/>
  <c r="C3" i="3"/>
  <c r="A3" i="2"/>
  <c r="C61" i="5"/>
  <c r="A3" i="4"/>
  <c r="E62" i="5"/>
  <c r="D57" i="3"/>
  <c r="C57"/>
  <c r="D20"/>
  <c r="C20"/>
  <c r="K3"/>
  <c r="J3"/>
  <c r="A3"/>
  <c r="D27" i="2"/>
  <c r="C27"/>
  <c r="B27"/>
  <c r="F27"/>
  <c r="G27"/>
  <c r="H27"/>
  <c r="B18"/>
  <c r="H55"/>
  <c r="G55"/>
  <c r="F55"/>
  <c r="H46"/>
  <c r="G46"/>
  <c r="F46"/>
  <c r="H18"/>
  <c r="H29" s="1"/>
  <c r="G18"/>
  <c r="G29" s="1"/>
  <c r="F29"/>
  <c r="D31" i="3" l="1"/>
  <c r="D33" s="1"/>
  <c r="C31"/>
  <c r="C33" s="1"/>
  <c r="H57" i="2"/>
  <c r="G57"/>
  <c r="F57"/>
  <c r="C29"/>
  <c r="B29"/>
  <c r="D29"/>
  <c r="E20" i="3"/>
  <c r="E57"/>
  <c r="L3"/>
  <c r="C62" i="5"/>
  <c r="E31" i="3" l="1"/>
  <c r="E33" s="1"/>
  <c r="E61" i="4"/>
  <c r="E63" s="1"/>
  <c r="D61"/>
  <c r="D63" s="1"/>
  <c r="F61"/>
  <c r="F63" s="1"/>
  <c r="K61" l="1"/>
  <c r="K63" s="1"/>
  <c r="I61"/>
  <c r="I63" s="1"/>
  <c r="J61"/>
  <c r="J63" s="1"/>
  <c r="C61"/>
  <c r="C63" s="1"/>
  <c r="G58"/>
  <c r="G61" s="1"/>
  <c r="G63" s="1"/>
  <c r="L58" l="1"/>
  <c r="L61" s="1"/>
  <c r="L63" s="1"/>
  <c r="H61"/>
  <c r="H63" s="1"/>
  <c r="B182" i="8"/>
  <c r="B202" s="1"/>
  <c r="B211" s="1"/>
  <c r="C182"/>
  <c r="C202" s="1"/>
  <c r="C211" s="1"/>
  <c r="E182"/>
  <c r="E202" s="1"/>
  <c r="E211" s="1"/>
  <c r="F182"/>
  <c r="F202" s="1"/>
  <c r="F211" s="1"/>
  <c r="D182"/>
  <c r="D202" s="1"/>
  <c r="D211" s="1"/>
</calcChain>
</file>

<file path=xl/comments1.xml><?xml version="1.0" encoding="utf-8"?>
<comments xmlns="http://schemas.openxmlformats.org/spreadsheetml/2006/main">
  <authors>
    <author>LloydA1</author>
    <author>ka005911</author>
  </authors>
  <commentList>
    <comment ref="U6" authorId="0">
      <text>
        <r>
          <rPr>
            <b/>
            <sz val="8"/>
            <color indexed="81"/>
            <rFont val="Tahoma"/>
            <family val="2"/>
          </rPr>
          <t>LloydA1:</t>
        </r>
        <r>
          <rPr>
            <sz val="8"/>
            <color indexed="81"/>
            <rFont val="Tahoma"/>
            <family val="2"/>
          </rPr>
          <t xml:space="preserve">
</t>
        </r>
      </text>
    </comment>
    <comment ref="D32" authorId="1">
      <text>
        <r>
          <rPr>
            <b/>
            <sz val="8"/>
            <color indexed="81"/>
            <rFont val="Tahoma"/>
            <family val="2"/>
          </rPr>
          <t>Profiles amended to reflect month 10 performance</t>
        </r>
      </text>
    </comment>
    <comment ref="H56" authorId="1">
      <text>
        <r>
          <rPr>
            <b/>
            <sz val="8"/>
            <color indexed="81"/>
            <rFont val="Tahoma"/>
            <family val="2"/>
          </rPr>
          <t xml:space="preserve">2012/13 baseline as agreed at Team Wales EventDec 2013 and calculated by WHAIP)
</t>
        </r>
      </text>
    </comment>
    <comment ref="H58" authorId="1">
      <text>
        <r>
          <rPr>
            <b/>
            <sz val="8"/>
            <color indexed="81"/>
            <rFont val="Tahoma"/>
            <family val="2"/>
          </rPr>
          <t>2012/13 baseline as agreed at Team Wales EventDec 2013 and calculated by WHAIP)</t>
        </r>
        <r>
          <rPr>
            <sz val="8"/>
            <color indexed="81"/>
            <rFont val="Tahoma"/>
            <family val="2"/>
          </rPr>
          <t xml:space="preserve">
</t>
        </r>
      </text>
    </comment>
    <comment ref="H60" authorId="1">
      <text>
        <r>
          <rPr>
            <b/>
            <sz val="8"/>
            <color indexed="81"/>
            <rFont val="Tahoma"/>
            <family val="2"/>
          </rPr>
          <t>Average 11 per month (previous 12 months)</t>
        </r>
        <r>
          <rPr>
            <sz val="8"/>
            <color indexed="81"/>
            <rFont val="Tahoma"/>
            <family val="2"/>
          </rPr>
          <t xml:space="preserve">
</t>
        </r>
      </text>
    </comment>
    <comment ref="D64" authorId="1">
      <text>
        <r>
          <rPr>
            <b/>
            <sz val="8"/>
            <color indexed="81"/>
            <rFont val="Tahoma"/>
            <family val="2"/>
          </rPr>
          <t xml:space="preserve">Profile amended to reflect month 10 performance
</t>
        </r>
        <r>
          <rPr>
            <sz val="8"/>
            <color indexed="81"/>
            <rFont val="Tahoma"/>
            <family val="2"/>
          </rPr>
          <t xml:space="preserve">
</t>
        </r>
      </text>
    </comment>
    <comment ref="H80" authorId="1">
      <text>
        <r>
          <rPr>
            <b/>
            <sz val="8"/>
            <color indexed="81"/>
            <rFont val="Tahoma"/>
            <family val="2"/>
          </rPr>
          <t>Nov 13</t>
        </r>
      </text>
    </comment>
  </commentList>
</comments>
</file>

<file path=xl/comments2.xml><?xml version="1.0" encoding="utf-8"?>
<comments xmlns="http://schemas.openxmlformats.org/spreadsheetml/2006/main">
  <authors>
    <author>Gunney, Ian (DHSS - Finance)</author>
    <author>ia021900</author>
  </authors>
  <commentList>
    <comment ref="A16" authorId="0">
      <text>
        <r>
          <rPr>
            <sz val="10"/>
            <color indexed="81"/>
            <rFont val="Tahoma"/>
            <family val="2"/>
          </rPr>
          <t>To add lines for schemes, highlight cells A-F and then press CTRL and + .  Then click on shift cells down.</t>
        </r>
      </text>
    </comment>
    <comment ref="H33" authorId="0">
      <text>
        <r>
          <rPr>
            <sz val="10"/>
            <color indexed="81"/>
            <rFont val="Tahoma"/>
            <family val="2"/>
          </rPr>
          <t>To add lines for schemes, highlight cells H-M and then press CTRL and + .  Then click on shift cells down.</t>
        </r>
      </text>
    </comment>
    <comment ref="J43" authorId="1">
      <text>
        <r>
          <rPr>
            <b/>
            <sz val="9"/>
            <color indexed="81"/>
            <rFont val="Tahoma"/>
            <family val="2"/>
          </rPr>
          <t>ia021900:</t>
        </r>
        <r>
          <rPr>
            <sz val="9"/>
            <color indexed="81"/>
            <rFont val="Tahoma"/>
            <family val="2"/>
          </rPr>
          <t xml:space="preserve">
Write off spend on demolition, included as AME Impairment but may need to be treated as DEL.</t>
        </r>
      </text>
    </comment>
    <comment ref="I60" authorId="1">
      <text>
        <r>
          <rPr>
            <b/>
            <sz val="9"/>
            <color indexed="81"/>
            <rFont val="Tahoma"/>
            <family val="2"/>
          </rPr>
          <t>ia021900:</t>
        </r>
        <r>
          <rPr>
            <sz val="9"/>
            <color indexed="81"/>
            <rFont val="Tahoma"/>
            <family val="2"/>
          </rPr>
          <t xml:space="preserve">
Accelerated depreciation if demolished</t>
        </r>
      </text>
    </comment>
    <comment ref="A180" authorId="0">
      <text>
        <r>
          <rPr>
            <sz val="10"/>
            <color indexed="81"/>
            <rFont val="Tahoma"/>
            <family val="2"/>
          </rPr>
          <t>To add lines for schemes, highlight cells A-F and then press CTRL and + .  Then click on shift cells down.</t>
        </r>
      </text>
    </comment>
    <comment ref="A226" authorId="0">
      <text>
        <r>
          <rPr>
            <sz val="10"/>
            <color indexed="81"/>
            <rFont val="Tahoma"/>
            <family val="2"/>
          </rPr>
          <t>To add lines for schemes, highlight cells A-F and then press CTRL and + .  Then click on shift cells down.</t>
        </r>
      </text>
    </comment>
  </commentList>
</comments>
</file>

<file path=xl/sharedStrings.xml><?xml version="1.0" encoding="utf-8"?>
<sst xmlns="http://schemas.openxmlformats.org/spreadsheetml/2006/main" count="1997" uniqueCount="1152">
  <si>
    <t>Total</t>
  </si>
  <si>
    <t>£m</t>
  </si>
  <si>
    <t>% of Budget</t>
  </si>
  <si>
    <t>1. High Level Summary</t>
  </si>
  <si>
    <t>RRL 2013/14</t>
  </si>
  <si>
    <t>Other Income</t>
  </si>
  <si>
    <t>Total Revenue</t>
  </si>
  <si>
    <t>Comparator - see note below</t>
  </si>
  <si>
    <t/>
  </si>
  <si>
    <t>2 Underlying deficits and cost pressures b/f</t>
  </si>
  <si>
    <t>3 New WG allocations</t>
  </si>
  <si>
    <t>4 New Cost Pressures</t>
  </si>
  <si>
    <t>Cost Growth</t>
  </si>
  <si>
    <t>Pay Inflation</t>
  </si>
  <si>
    <t>Pensions Costs</t>
  </si>
  <si>
    <t>Non pay Inflation</t>
  </si>
  <si>
    <t>Travel Allowance Changes</t>
  </si>
  <si>
    <t>Statutory Compliance and National Policy</t>
  </si>
  <si>
    <t>Continuing Heath Care</t>
  </si>
  <si>
    <t>Funded Nursing Care</t>
  </si>
  <si>
    <t>Prescribing</t>
  </si>
  <si>
    <t>Total Inflationary costs</t>
  </si>
  <si>
    <t>Demand / Service Growth</t>
  </si>
  <si>
    <t>NICE and New High Cost Drugs</t>
  </si>
  <si>
    <t>Specialist Services</t>
  </si>
  <si>
    <t>Demographic / Demand on Acute Services</t>
  </si>
  <si>
    <t>Demand / Growth</t>
  </si>
  <si>
    <t>....</t>
  </si>
  <si>
    <t>.....</t>
  </si>
  <si>
    <t>Savings Plans/Cost Avoidance</t>
  </si>
  <si>
    <t>Total Savings Plans</t>
  </si>
  <si>
    <t>2014/15</t>
  </si>
  <si>
    <t>2015/16</t>
  </si>
  <si>
    <t>2016/17</t>
  </si>
  <si>
    <t>All Wales Resource Planning Assumptions</t>
  </si>
  <si>
    <t>Local Resource Planning Assumptions Used</t>
  </si>
  <si>
    <t>Commentary on local material difference/update/refinement on All Wales assumptions</t>
  </si>
  <si>
    <t>Inflationary Pressure</t>
  </si>
  <si>
    <t>% Cost</t>
  </si>
  <si>
    <t>Total Cost Growth</t>
  </si>
  <si>
    <t>Total Demand / Service Growth</t>
  </si>
  <si>
    <t xml:space="preserve">Total </t>
  </si>
  <si>
    <t>£'000</t>
  </si>
  <si>
    <t>REVENUE  - ALL SERVICES</t>
  </si>
  <si>
    <t>Annual</t>
  </si>
  <si>
    <t>Plan</t>
  </si>
  <si>
    <t>Education, training and research</t>
  </si>
  <si>
    <t>Other</t>
  </si>
  <si>
    <t>Aneurin Bevan</t>
  </si>
  <si>
    <t>Cwm Taf</t>
  </si>
  <si>
    <t>Hywel Dda</t>
  </si>
  <si>
    <t>Powys</t>
  </si>
  <si>
    <t>A English Trust</t>
  </si>
  <si>
    <t>B English Trust etc</t>
  </si>
  <si>
    <t>Welsh Ambulance Service</t>
  </si>
  <si>
    <t>Velindre</t>
  </si>
  <si>
    <t>Public Health Wales</t>
  </si>
  <si>
    <t>WHSSC</t>
  </si>
  <si>
    <t xml:space="preserve">Other NHS providers </t>
  </si>
  <si>
    <t>DEL</t>
  </si>
  <si>
    <t>AME</t>
  </si>
  <si>
    <t>Year 1 Forecasts - 2014/15</t>
  </si>
  <si>
    <t>£000s</t>
  </si>
  <si>
    <t>RRL used in SCNE profiled analysis</t>
  </si>
  <si>
    <t>Made up of:-</t>
  </si>
  <si>
    <t>Plus the following additional anticipated allocations:-</t>
  </si>
  <si>
    <t xml:space="preserve">Substance Misuse </t>
  </si>
  <si>
    <t xml:space="preserve">Clinical Excellence/Distinction Awards </t>
  </si>
  <si>
    <t>Capital Charges - Transitional - Non Recurrent</t>
  </si>
  <si>
    <t>Orthopaedics</t>
  </si>
  <si>
    <t>Provisions Funding</t>
  </si>
  <si>
    <t>Immunisations (Vaccine &amp; GMS fees) &amp; HPV</t>
  </si>
  <si>
    <t>Total RRL used in SCNE profiled analysis</t>
  </si>
  <si>
    <t>Check total</t>
  </si>
  <si>
    <t>Health Board</t>
  </si>
  <si>
    <t>Cost Avoidance / Containment Plans:-</t>
  </si>
  <si>
    <t>Summary</t>
  </si>
  <si>
    <t>2014-15</t>
  </si>
  <si>
    <t>2015-16</t>
  </si>
  <si>
    <t>2016-17</t>
  </si>
  <si>
    <t>2017-18</t>
  </si>
  <si>
    <t>2018-19</t>
  </si>
  <si>
    <t>Capital Expenditure</t>
  </si>
  <si>
    <t>Gross Capital Expenditure</t>
  </si>
  <si>
    <t>less: Receipts</t>
  </si>
  <si>
    <t>Net Capital Expenditure</t>
  </si>
  <si>
    <t xml:space="preserve">Welsh Government Funding </t>
  </si>
  <si>
    <t>Discretionary</t>
  </si>
  <si>
    <t>Approved Schemes</t>
  </si>
  <si>
    <t>WG Funding Required</t>
  </si>
  <si>
    <t>Key Performance Indicators</t>
  </si>
  <si>
    <t>2018-19 Forecast</t>
  </si>
  <si>
    <t>High Risk Backlog Maintenance</t>
  </si>
  <si>
    <t>%</t>
  </si>
  <si>
    <t>Physical Condition: % in Category B or above</t>
  </si>
  <si>
    <t>Statutory, Safety &amp; Compliance: % in Category B or above</t>
  </si>
  <si>
    <t>Functional Suitability: % in Category B or above</t>
  </si>
  <si>
    <t>Space Utilisation: % in Category F or above</t>
  </si>
  <si>
    <t>Energy Performance: % with Energy B or better</t>
  </si>
  <si>
    <t>Prioritised Schemes (to be named individually)</t>
  </si>
  <si>
    <t xml:space="preserve">Prioritised Schemes </t>
  </si>
  <si>
    <t>Scheme 1</t>
  </si>
  <si>
    <t>Scheme 2</t>
  </si>
  <si>
    <t>Scheme 3</t>
  </si>
  <si>
    <t>Scheme 4</t>
  </si>
  <si>
    <t>etc</t>
  </si>
  <si>
    <t>Sub Total Prioritised Schemes</t>
  </si>
  <si>
    <t>Sub Total Discretionary</t>
  </si>
  <si>
    <t>Other Capital Expenditure:</t>
  </si>
  <si>
    <t>Donated Assets Additions</t>
  </si>
  <si>
    <t>Capital Grants</t>
  </si>
  <si>
    <t>Discretionary Non Cash Costs</t>
  </si>
  <si>
    <t>Sub Total Other Capital Expenditure</t>
  </si>
  <si>
    <t>Discretionary Other Revenue Costs</t>
  </si>
  <si>
    <t>Discretionary Revenue Savings</t>
  </si>
  <si>
    <t>Discretionary Net Revenue</t>
  </si>
  <si>
    <t>Receipts</t>
  </si>
  <si>
    <t>Land &amp; Property Disposals (list individually)</t>
  </si>
  <si>
    <t>Non Cash Costs</t>
  </si>
  <si>
    <t>Capital Grants Received</t>
  </si>
  <si>
    <t>Other Revenue Costs</t>
  </si>
  <si>
    <t>Donations</t>
  </si>
  <si>
    <t>Revenue Savings</t>
  </si>
  <si>
    <t>Net Other Capital Expenditure</t>
  </si>
  <si>
    <t>Sub Total Receipts</t>
  </si>
  <si>
    <t>Financial Challenge</t>
  </si>
  <si>
    <t>Worse</t>
  </si>
  <si>
    <t>Most</t>
  </si>
  <si>
    <t>Best</t>
  </si>
  <si>
    <t>Case</t>
  </si>
  <si>
    <t>Likely</t>
  </si>
  <si>
    <t>Financial Challenge 2014/15</t>
  </si>
  <si>
    <t>Actions to Mitigate Risks</t>
  </si>
  <si>
    <t>31/03/2016</t>
  </si>
  <si>
    <t>Core workforce:-</t>
  </si>
  <si>
    <t>Board Members</t>
  </si>
  <si>
    <t>Medical &amp; Dental</t>
  </si>
  <si>
    <t>Nursing &amp; Midwifery Registered</t>
  </si>
  <si>
    <t>Additional Professional, Scientific and Technical</t>
  </si>
  <si>
    <t>Healthcare Scientists</t>
  </si>
  <si>
    <t>Allied Health Professionals</t>
  </si>
  <si>
    <t>Additional Clinical Services</t>
  </si>
  <si>
    <t>Administrative and Clerical (inc Senior Managers)</t>
  </si>
  <si>
    <t>Estates and Ancillary</t>
  </si>
  <si>
    <t>Students</t>
  </si>
  <si>
    <t>Sub total</t>
  </si>
  <si>
    <t>Total workforce plans</t>
  </si>
  <si>
    <t>WTE</t>
  </si>
  <si>
    <t xml:space="preserve">Health Board </t>
  </si>
  <si>
    <t xml:space="preserve">Workforce at end of </t>
  </si>
  <si>
    <t>31/03/2017</t>
  </si>
  <si>
    <t>Workforce Annual</t>
  </si>
  <si>
    <t xml:space="preserve">Forecast Outturn </t>
  </si>
  <si>
    <t>LHB</t>
  </si>
  <si>
    <t>Year 2 Forecasts - 2015/16</t>
  </si>
  <si>
    <t>Year 3 Forecasts - 2016/17</t>
  </si>
  <si>
    <t>Qtr 1</t>
  </si>
  <si>
    <t>Qtr 3</t>
  </si>
  <si>
    <t>Allocation Letter/ Resource Planning Figure</t>
  </si>
  <si>
    <t>Scheme Capital Value</t>
  </si>
  <si>
    <t>Annual Revenue Repayment</t>
  </si>
  <si>
    <t>2012-13 as per EFPMS</t>
  </si>
  <si>
    <t xml:space="preserve">Land and Property Disposals </t>
  </si>
  <si>
    <t>Scheme 5</t>
  </si>
  <si>
    <t>Scheme 6</t>
  </si>
  <si>
    <t>Scheme 7</t>
  </si>
  <si>
    <t>Scheme 8</t>
  </si>
  <si>
    <t>Scheme 9</t>
  </si>
  <si>
    <t>Scheme 10</t>
  </si>
  <si>
    <t>Sub Total Approved Schemes Total</t>
  </si>
  <si>
    <t>IT</t>
  </si>
  <si>
    <t>Equipment</t>
  </si>
  <si>
    <t>Statutory Compliance</t>
  </si>
  <si>
    <t>Estates</t>
  </si>
  <si>
    <t>Scheme 3 - Non Cash - AME</t>
  </si>
  <si>
    <t>Scheme 3 - Non Cash - DEL</t>
  </si>
  <si>
    <t>Scheme 4 - Non Cash - DEL</t>
  </si>
  <si>
    <t>Scheme 4 - Non Cash - AME</t>
  </si>
  <si>
    <t>Gross Capital Expenditure (approved and unapproved)</t>
  </si>
  <si>
    <t>Scheme 1 - Net Revenue</t>
  </si>
  <si>
    <t>Scheme 2 - Net Revenue</t>
  </si>
  <si>
    <t>Revenue Implications (Incremental consequences)</t>
  </si>
  <si>
    <t>Scheme 3 - Other Revenue Costs</t>
  </si>
  <si>
    <t>Scheme 3 - Revenue Savings</t>
  </si>
  <si>
    <t>Scheme 3 - Net Revenue</t>
  </si>
  <si>
    <t>Scheme 4 - Other Revenue Costs</t>
  </si>
  <si>
    <t>Scheme 4 - Revenue Savings</t>
  </si>
  <si>
    <t>Scheme 4 - Net Revenue</t>
  </si>
  <si>
    <t>Service Improvement Plan 2014/15</t>
  </si>
  <si>
    <t>Number of Tier 1 Measures (inc discretionary trigger)</t>
  </si>
  <si>
    <t>Improvement in performance compared to March 2014 position:</t>
  </si>
  <si>
    <t>Position at:</t>
  </si>
  <si>
    <t>Fine (£m)</t>
  </si>
  <si>
    <t>Area</t>
  </si>
  <si>
    <t>Source</t>
  </si>
  <si>
    <t>Deliverable</t>
  </si>
  <si>
    <t>Target</t>
  </si>
  <si>
    <t>CHKS</t>
  </si>
  <si>
    <t>NWIS</t>
  </si>
  <si>
    <t>% of patients waiting less than 26 weeks for treatment – all specialties</t>
  </si>
  <si>
    <t>Number of 36 week breaches – all specialities</t>
  </si>
  <si>
    <t>% of new patients spend no longer than 4 hours in an Emergency Department</t>
  </si>
  <si>
    <t>% of patients referred as non-urgent suspected cancer seen within 31 days</t>
  </si>
  <si>
    <t>% of patients referred as urgent suspected cancer seen within 62 days</t>
  </si>
  <si>
    <t>1 - First hours bundle</t>
  </si>
  <si>
    <t>2 - First days bundle</t>
  </si>
  <si>
    <t>3 - First 3 days bundle</t>
  </si>
  <si>
    <t>4 - First 7 days bundle</t>
  </si>
  <si>
    <t>Day surgery: 80% of planned surgical procedures under the BADS50 will be treated on a day case basis¹ ³</t>
  </si>
  <si>
    <t>ESR</t>
  </si>
  <si>
    <t>Achieve annual local Sickness and Absence workforce target³</t>
  </si>
  <si>
    <t>Workforce @</t>
  </si>
  <si>
    <t>2014/15 Profiled Workforce at end of each Quarter</t>
  </si>
  <si>
    <t>01/04/2014</t>
  </si>
  <si>
    <t>30/06/2014</t>
  </si>
  <si>
    <t>30/09/2014</t>
  </si>
  <si>
    <t>31/12/2014</t>
  </si>
  <si>
    <t>31/03/2015</t>
  </si>
  <si>
    <t>NOTE</t>
  </si>
  <si>
    <t xml:space="preserve">2014/15 Workforce Quarterly Profile </t>
  </si>
  <si>
    <t>Qtr 2</t>
  </si>
  <si>
    <t>Qtr 4</t>
  </si>
  <si>
    <t>Workforce Plan numbers to be based on Funded Establishment/Budgets £'000</t>
  </si>
  <si>
    <t>LocalService/Cost Pressures</t>
  </si>
  <si>
    <t>Local Cost Base Change</t>
  </si>
  <si>
    <t>Revenue resource limit - HCHS</t>
  </si>
  <si>
    <t>Revenue resource limit - Brokerage</t>
  </si>
  <si>
    <t>Revenue Resource Limit - Non recurrent Support</t>
  </si>
  <si>
    <t>Revenue resource limit - Contractor services</t>
  </si>
  <si>
    <t>WHSSC income</t>
  </si>
  <si>
    <t>Other income</t>
  </si>
  <si>
    <t>Non cash limited income</t>
  </si>
  <si>
    <t>Continuing Care and Funded Nursing Care</t>
  </si>
  <si>
    <t>Total Operating Expenses</t>
  </si>
  <si>
    <t>Forecast (Surplus)/Deficit</t>
  </si>
  <si>
    <t>Revenue</t>
  </si>
  <si>
    <t>Pay &amp; Employee Benefit Expenses</t>
  </si>
  <si>
    <t>Non Pay</t>
  </si>
  <si>
    <t>Primary Care Contractor</t>
  </si>
  <si>
    <t>Medicine Management</t>
  </si>
  <si>
    <t>Commissioned Services</t>
  </si>
  <si>
    <t>Depreciation</t>
  </si>
  <si>
    <t>Operating Expenses</t>
  </si>
  <si>
    <t>Services Commissioned From Other NHS Bodies</t>
  </si>
  <si>
    <t>Total Services Commissioned From Other NHS Bodies</t>
  </si>
  <si>
    <t>Note : Services Commissioned From Other NHS Bodies</t>
  </si>
  <si>
    <t>Income from other Welsh NHS bodies</t>
  </si>
  <si>
    <t>NOTE :  Requirement to submit Monthly Profile will be met as part of Monitoring Returns Submissions</t>
  </si>
  <si>
    <t>Income</t>
  </si>
  <si>
    <t>Total Savings &amp; Cost Containment</t>
  </si>
  <si>
    <t>Year 1 - 2014/15</t>
  </si>
  <si>
    <t>Year 1  - 2014/15</t>
  </si>
  <si>
    <t>Year 2 - 2015/16</t>
  </si>
  <si>
    <t>Year 3 - 2016/17</t>
  </si>
  <si>
    <t>2013/14</t>
  </si>
  <si>
    <t>Receipts:</t>
  </si>
  <si>
    <t>WG Revenue Funding</t>
  </si>
  <si>
    <t>WG Capital Funding</t>
  </si>
  <si>
    <t>Other (incl Non Cash limited)</t>
  </si>
  <si>
    <t>Total Receipts</t>
  </si>
  <si>
    <t>Payments:</t>
  </si>
  <si>
    <t>Capital</t>
  </si>
  <si>
    <t>Total Payments</t>
  </si>
  <si>
    <t>Bank &amp; Cash B/F</t>
  </si>
  <si>
    <t>Bank &amp; Cash C/F</t>
  </si>
  <si>
    <t>Comparator based on H&amp;CHS expenditure - note 3.3 of 2011/12 accounts adjusted as follows</t>
  </si>
  <si>
    <t>·         less Depreciation and Impairments (note 3.3 of the accounts)</t>
  </si>
  <si>
    <t>·         less Hosted Services</t>
  </si>
  <si>
    <t>·         plus Prescribing (note 3.1 of the accounts)</t>
  </si>
  <si>
    <t>·         plus Continuing Health Care (note 3.2 of the accounts)</t>
  </si>
  <si>
    <t xml:space="preserve">·         plus Funded Nursing Care (note 3.2 of the accounts) </t>
  </si>
  <si>
    <t>Course Title</t>
  </si>
  <si>
    <t>Course duration</t>
  </si>
  <si>
    <t>DENTAL</t>
  </si>
  <si>
    <t>NURSING &amp; MIDWIFERY</t>
  </si>
  <si>
    <t>HEALTHCARE SCIENTIST</t>
  </si>
  <si>
    <t>Physiological Science - PTP</t>
  </si>
  <si>
    <t>Physical and Biomedical Engineering - PTP</t>
  </si>
  <si>
    <t>Life Science - PTP</t>
  </si>
  <si>
    <t>Clinical Scientist - STP</t>
  </si>
  <si>
    <t>Numbers Required/Comments</t>
  </si>
  <si>
    <t>This pro forma links to Planning Stage 1</t>
  </si>
  <si>
    <t>Professional Group</t>
  </si>
  <si>
    <t>Role /Specialty</t>
  </si>
  <si>
    <t>Band / Grade</t>
  </si>
  <si>
    <t>Reason / impact</t>
  </si>
  <si>
    <t>Additional Professional, Scientific &amp; Technical</t>
  </si>
  <si>
    <t>Estates &amp; Ancillary</t>
  </si>
  <si>
    <t>Health Care Scientists</t>
  </si>
  <si>
    <t>Nursing &amp; Midwifery</t>
  </si>
  <si>
    <t xml:space="preserve">Workforce Change including new / extended roles </t>
  </si>
  <si>
    <t xml:space="preserve">In Place / Planned </t>
  </si>
  <si>
    <t xml:space="preserve">Band </t>
  </si>
  <si>
    <t>Identified Benefits</t>
  </si>
  <si>
    <t>Additional Professional Scientific &amp; Technical</t>
  </si>
  <si>
    <t>Need &amp; Prevention</t>
  </si>
  <si>
    <t>PHW</t>
  </si>
  <si>
    <t>Uptake of influenza Vaccination among</t>
  </si>
  <si>
    <t>65 years and over</t>
  </si>
  <si>
    <t>Under 65 years in an at risk group</t>
  </si>
  <si>
    <t>Pregnant women</t>
  </si>
  <si>
    <t>Health care workers</t>
  </si>
  <si>
    <t>Vaccinations of all children to age 4 with all scheduled vaccines</t>
  </si>
  <si>
    <t>5 in 1 age 1</t>
  </si>
  <si>
    <t>MenC age 1</t>
  </si>
  <si>
    <t>MMR1age 2</t>
  </si>
  <si>
    <t>PCV age 2</t>
  </si>
  <si>
    <t>Hib/MenCX booster age 2</t>
  </si>
  <si>
    <t>Experience and Access</t>
  </si>
  <si>
    <t>% of procedures cancelled on more than one occasion by the hospital with less than eight days notice that are  subsequently carried out within 14 days of at the patients earliest convenience</t>
  </si>
  <si>
    <t>Eradication of over 12 hour waits within all hospital emergency care facilities</t>
  </si>
  <si>
    <t xml:space="preserve">Deliver the 65% Cat A response times </t>
  </si>
  <si>
    <t>Cancer Health Stats</t>
  </si>
  <si>
    <t>Cancer Mortality rate under 75 years per 100,000</t>
  </si>
  <si>
    <t>Improve</t>
  </si>
  <si>
    <t>Quality and Safety</t>
  </si>
  <si>
    <t>Stroke Delivery Unit</t>
  </si>
  <si>
    <t>Reduction in circulatory disease mortality rate under 75 years per 100,000</t>
  </si>
  <si>
    <t xml:space="preserve">Reduction in C Difficile </t>
  </si>
  <si>
    <t>Nursing dashboard</t>
  </si>
  <si>
    <t>% compliance with Hand Hygiene</t>
  </si>
  <si>
    <t>Demonstrate reduction in the mortality rate of stroke 30 days post event</t>
  </si>
  <si>
    <t>Demonstrate reduction in the mortality rate of heart attack 30 days post event</t>
  </si>
  <si>
    <t>Demonstrate reduction in the mortality rate of fractured neck of femur 30 days post event</t>
  </si>
  <si>
    <t xml:space="preserve">Ensure that the data completeness standards are adhered to within 3 months of episodes end date </t>
  </si>
  <si>
    <t>Integration &amp; Partnerships</t>
  </si>
  <si>
    <t>Reduction in the number of emergency hospital admissions for the basket of Chronic conditions</t>
  </si>
  <si>
    <t>Reduction in the number emergency hospital readmissions with a year for basket of chronic conditions</t>
  </si>
  <si>
    <t>Improvement in DTOC delivery per 100,000 of local Authority population MH all ages</t>
  </si>
  <si>
    <t>KAS</t>
  </si>
  <si>
    <t>Percentage of GP practices offering appointments between 17:00 and 18:30 on a least two nights per week</t>
  </si>
  <si>
    <t>Percentage of GP Practices open during daily core hours or within one hour of daily core hours</t>
  </si>
  <si>
    <t>Medical Staff- percentage of staff undertaking Performance Appraisal</t>
  </si>
  <si>
    <t>% of staff completing staff survey in the organisation</t>
  </si>
  <si>
    <t>Overall measure for organisational; climate</t>
  </si>
  <si>
    <t>Finance returns</t>
  </si>
  <si>
    <t>Financial Balance</t>
  </si>
  <si>
    <t>achieve</t>
  </si>
  <si>
    <t>Remain within resource limits</t>
  </si>
  <si>
    <t>For Academic intake 2015/16</t>
  </si>
  <si>
    <t>Year of output</t>
  </si>
  <si>
    <t>Band</t>
  </si>
  <si>
    <t>Commission Requests in Full Time Equivalent (FTE)</t>
  </si>
  <si>
    <t>Ambulance Paramedics</t>
  </si>
  <si>
    <t>2 years</t>
  </si>
  <si>
    <t>1 year</t>
  </si>
  <si>
    <t>Diploma in Dental Hygiene</t>
  </si>
  <si>
    <t>Degree in Dental Hygiene &amp; Therapy</t>
  </si>
  <si>
    <t>3 years</t>
  </si>
  <si>
    <t>Bachelor of Nursing (B.N.) Adult</t>
  </si>
  <si>
    <t>Bachelor of Nursing (B.N.) Child</t>
  </si>
  <si>
    <t>Bachelor of Nursing (B.N.) Mental Health</t>
  </si>
  <si>
    <t>Bachelor of Nursing (B.N.) Learning Disability</t>
  </si>
  <si>
    <t>Return To Practice</t>
  </si>
  <si>
    <t>6 months</t>
  </si>
  <si>
    <t>B.Sc. Midwifery</t>
  </si>
  <si>
    <t>18 months</t>
  </si>
  <si>
    <t>COMMUNITY HEALTH STUDIES</t>
  </si>
  <si>
    <t>District Nursing (Part-time)</t>
  </si>
  <si>
    <t>District Nursing Modules (in modules)</t>
  </si>
  <si>
    <t>Health Visiting (Full-time)</t>
  </si>
  <si>
    <t>Health Nursing (Part-time)</t>
  </si>
  <si>
    <t>School Nursing (Full-time)</t>
  </si>
  <si>
    <t>School Nursing (Part-time)</t>
  </si>
  <si>
    <t>School Nursing Modules (in modules)</t>
  </si>
  <si>
    <t>Practice Nursing (Part-time)</t>
  </si>
  <si>
    <t>Practice Nursing Modules (in modules)</t>
  </si>
  <si>
    <t>Community Paediatric Nursing (Part-time)</t>
  </si>
  <si>
    <t>Community Paediatric Nursing Modules (in modules)</t>
  </si>
  <si>
    <t>CPN (Part-time)</t>
  </si>
  <si>
    <t>CPN Modules (in modules)</t>
  </si>
  <si>
    <t>CLDN (Part-time)</t>
  </si>
  <si>
    <t>CLDN Modules (in modules)</t>
  </si>
  <si>
    <t>Modules to enable individuals who completed previous module(s) to undertake additional module(s)</t>
  </si>
  <si>
    <t>PHARMACY</t>
  </si>
  <si>
    <t xml:space="preserve">Pharmacy Technician </t>
  </si>
  <si>
    <t>B.Sc. (Hons) Healthcare Science - Cardiac Physiology</t>
  </si>
  <si>
    <t>B.Sc. (Hons) Healthcare Science - Audiology</t>
  </si>
  <si>
    <t>B.Sc. (Hons) Healthcare Science - Respiratory and Sleep Science</t>
  </si>
  <si>
    <t>B.Sc. (Hons) Healthcare Science - Nuclear Medicine &amp; Radiotherapy Physics</t>
  </si>
  <si>
    <t>B.Sc. (Hons) Healthcare Science - Neurophysiology</t>
  </si>
  <si>
    <t>B.Sc. Clinical Engineering in Rehab</t>
  </si>
  <si>
    <t>B.Sc. (Hons) Healthcare Science - Biomedical Science - Blood, Infection, Cellular and Genetics</t>
  </si>
  <si>
    <t xml:space="preserve">M.Sc. in Blood Sciences - Clinical Biochemistry </t>
  </si>
  <si>
    <t xml:space="preserve">M.Sc. in Blood Sciences  - Genetics </t>
  </si>
  <si>
    <t>M.Sc. in Clinical Science - Medical Physics</t>
  </si>
  <si>
    <t xml:space="preserve">M.Sc. in Clinical Engineering </t>
  </si>
  <si>
    <t>M.Sc. in cellular Sciences  - Reproductive Sciences - Clinical Embryology and Andrology</t>
  </si>
  <si>
    <t>M.Sc. in Infection Science  - Clinical Microbiology</t>
  </si>
  <si>
    <t xml:space="preserve">M.Sc. in Blood Sciences  - Clinical Immunology, with a variation to support Histocompatibility &amp; Immunogenetics </t>
  </si>
  <si>
    <t xml:space="preserve">M.Sc. Clinical Science in Neurosensory Sciences - Audiology </t>
  </si>
  <si>
    <t>RADIOGRAPHY</t>
  </si>
  <si>
    <t>B.Sc. Diagnostic Radiography</t>
  </si>
  <si>
    <t>B.Sc Therapy Radiography</t>
  </si>
  <si>
    <t>Assistant Practitioners Radiography - Diagnostic</t>
  </si>
  <si>
    <t>Assistant Practitioners Radiography - Therapy</t>
  </si>
  <si>
    <t>ALLIED HEALTH PROFESSIONALS</t>
  </si>
  <si>
    <t>B.Sc. Human Nutrition - Dietician</t>
  </si>
  <si>
    <t>PG Diploma Medical Illustration</t>
  </si>
  <si>
    <t xml:space="preserve">B.Sc. Occupational Therapy </t>
  </si>
  <si>
    <t>Diploma in ODP</t>
  </si>
  <si>
    <t>B.Sc. Physiotherapy</t>
  </si>
  <si>
    <t>B.Sc. Podiatry</t>
  </si>
  <si>
    <t>Orthoptist</t>
  </si>
  <si>
    <t>PhD Clinical Psychology Doctorate</t>
  </si>
  <si>
    <t>B.Sc. Speech &amp; Language Therapy</t>
  </si>
  <si>
    <t>4 years</t>
  </si>
  <si>
    <t>B.Sc. Speech &amp; Language Therapy - Welsh Language</t>
  </si>
  <si>
    <t>NON MEDICAL PRESCRIBING</t>
  </si>
  <si>
    <t>Full Independent Prescribing</t>
  </si>
  <si>
    <t>Supplementary Prescribing</t>
  </si>
  <si>
    <t>Limited Independent Prescribing</t>
  </si>
  <si>
    <t>For Academic intake 2016/17</t>
  </si>
  <si>
    <t>Pre Reg Pharmacy</t>
  </si>
  <si>
    <t>Pharmacy Diploma</t>
  </si>
  <si>
    <t>Additional / new education requirements</t>
  </si>
  <si>
    <t>Information to inform education commissioning of Medical &amp; Dental Staff</t>
  </si>
  <si>
    <t>Please note:</t>
  </si>
  <si>
    <t>Group</t>
  </si>
  <si>
    <t>Specialty</t>
  </si>
  <si>
    <t xml:space="preserve">Anticipated net change in the size of the workforce during each year </t>
  </si>
  <si>
    <t>(Full Time Equivalent)</t>
  </si>
  <si>
    <t>Total change</t>
  </si>
  <si>
    <t>(2014-2016)</t>
  </si>
  <si>
    <t>Medicine</t>
  </si>
  <si>
    <t>Acute Medicine</t>
  </si>
  <si>
    <t>Allergy</t>
  </si>
  <si>
    <t>Audiological  Medicine</t>
  </si>
  <si>
    <t>Cardiology</t>
  </si>
  <si>
    <t>Clinical Cytogenetics &amp; Molecular Genetics</t>
  </si>
  <si>
    <t>Clinical Genetics</t>
  </si>
  <si>
    <t xml:space="preserve">Clinical Neurophysiology </t>
  </si>
  <si>
    <t>Clinical Pharmacology &amp; Therapeutics</t>
  </si>
  <si>
    <t>Dermatology</t>
  </si>
  <si>
    <t>Endocrinology &amp; Diabetes</t>
  </si>
  <si>
    <t>Gastroenterology</t>
  </si>
  <si>
    <t>General (Internal) Medicine</t>
  </si>
  <si>
    <t>Genito-Urinary Medicine</t>
  </si>
  <si>
    <t>Geriatric Medicine</t>
  </si>
  <si>
    <t xml:space="preserve">Infectious Diseases </t>
  </si>
  <si>
    <t>(&amp; Tropical Medicine)</t>
  </si>
  <si>
    <t>Medical Oncology</t>
  </si>
  <si>
    <t>Neurology</t>
  </si>
  <si>
    <t>Occupational Medicine</t>
  </si>
  <si>
    <t>Palliative Medicine</t>
  </si>
  <si>
    <t>Rehabilitation Medicine</t>
  </si>
  <si>
    <t>Renal Medicine</t>
  </si>
  <si>
    <t>Respiratory Medicine</t>
  </si>
  <si>
    <t>Rheumatology</t>
  </si>
  <si>
    <t>Sport &amp; Exercise Medicine</t>
  </si>
  <si>
    <t>Pathology</t>
  </si>
  <si>
    <t>Chemical Pathology</t>
  </si>
  <si>
    <t xml:space="preserve">Haematology </t>
  </si>
  <si>
    <t>Histopathology (includes Neuropathology)</t>
  </si>
  <si>
    <t xml:space="preserve">Immunology </t>
  </si>
  <si>
    <t>Medical Microbiology</t>
  </si>
  <si>
    <t>Paeds</t>
  </si>
  <si>
    <t xml:space="preserve">Paediatrics </t>
  </si>
  <si>
    <t>Paediatric Cardiology</t>
  </si>
  <si>
    <t>Paediatric Neurology</t>
  </si>
  <si>
    <t>Psychiatry</t>
  </si>
  <si>
    <t>Child &amp; Adolescent Psychiatry</t>
  </si>
  <si>
    <t>Forensic Psychiatry</t>
  </si>
  <si>
    <t>General Psychiatry</t>
  </si>
  <si>
    <t>Old Age Psychiatry</t>
  </si>
  <si>
    <t>Psychiatry of Learning Disability</t>
  </si>
  <si>
    <t>Psychotherapy</t>
  </si>
  <si>
    <t>Radiology</t>
  </si>
  <si>
    <t>Clinical Oncology</t>
  </si>
  <si>
    <t>Clinical Radiology</t>
  </si>
  <si>
    <t>Nuclear Medicine</t>
  </si>
  <si>
    <t>Surgery</t>
  </si>
  <si>
    <t>Cardiothoracic Surgery</t>
  </si>
  <si>
    <t>General Surgery</t>
  </si>
  <si>
    <t>Neurosurgery</t>
  </si>
  <si>
    <t>Maxillofacial Surgery</t>
  </si>
  <si>
    <t>Otolaryngology (ENT)</t>
  </si>
  <si>
    <t>Paediatric Surgery</t>
  </si>
  <si>
    <t>Plastic Surgery</t>
  </si>
  <si>
    <t>Trauma &amp; Orthopaedic Surgery</t>
  </si>
  <si>
    <t>Urology</t>
  </si>
  <si>
    <t>Other medical specialties</t>
  </si>
  <si>
    <t>Anaesthetics</t>
  </si>
  <si>
    <t>Intensive Care medicine</t>
  </si>
  <si>
    <t>Emergency Medicine</t>
  </si>
  <si>
    <t>Obstetrics &amp; Gynaecology</t>
  </si>
  <si>
    <t>Ophthalmology / Medical Ophthalmology</t>
  </si>
  <si>
    <t>Public Health (excluding Dental)</t>
  </si>
  <si>
    <t>Dental specialties</t>
  </si>
  <si>
    <t>Dental Public Health</t>
  </si>
  <si>
    <t>Dental &amp; Maxillofacial Radiology</t>
  </si>
  <si>
    <t>Endodontics</t>
  </si>
  <si>
    <t>Oral Surgery</t>
  </si>
  <si>
    <t>Oral &amp; Maxillofacial Pathology</t>
  </si>
  <si>
    <t>Oral Medicine</t>
  </si>
  <si>
    <t>Oral Microbiology</t>
  </si>
  <si>
    <t>Orthodontics</t>
  </si>
  <si>
    <t>Paediatric Dentistry</t>
  </si>
  <si>
    <t>Periodontics</t>
  </si>
  <si>
    <t>Prosthodontics</t>
  </si>
  <si>
    <t>Restorative Dentistry</t>
  </si>
  <si>
    <t>Special Care Dentistry</t>
  </si>
  <si>
    <t>TOTAL CONSULTANT WORKFORCE</t>
  </si>
  <si>
    <t xml:space="preserve">    on pages 1-2 of this document.</t>
  </si>
  <si>
    <t>Type of doctor/dentist</t>
  </si>
  <si>
    <t>Anticipated net change in the size of the workforce during each year (Full Time Equivalent)</t>
  </si>
  <si>
    <t>General Practitioners (GP)</t>
  </si>
  <si>
    <t>General Dental Service (GDS) Dentists</t>
  </si>
  <si>
    <t>Community Dental Service (CDS) Dentists)</t>
  </si>
  <si>
    <t>Type of doctor</t>
  </si>
  <si>
    <t>Additional Comments</t>
  </si>
  <si>
    <t>Non-Consultant Career Grade doctors</t>
  </si>
  <si>
    <t>Training Grades: Foundation Grades</t>
  </si>
  <si>
    <t xml:space="preserve">Training Grades: Core level </t>
  </si>
  <si>
    <t>(ST1-ST2)</t>
  </si>
  <si>
    <t>Training Grades: Higher level (ST3+)</t>
  </si>
  <si>
    <t xml:space="preserve">Information on organisations’ anticipated future requirement for medical and dental staff is needed to </t>
  </si>
  <si>
    <t xml:space="preserve">inform education commissioning decisions. In addition to the information on Practice Nurses and </t>
  </si>
  <si>
    <t xml:space="preserve">Dental Care Practitioners requested in the previous pages, please complete the tables overleaf.  </t>
  </si>
  <si>
    <t xml:space="preserve">             -          In other words, if an organisation anticipates that it will simply replace all retirees / </t>
  </si>
  <si>
    <t xml:space="preserve">                        grade/specialty), then the “net change” would be zero.   </t>
  </si>
  <si>
    <t xml:space="preserve">                        leavers on a “one for one” basis (i.e. with a new doctor/dentist of the same </t>
  </si>
  <si>
    <t xml:space="preserve">              -        However, if the organisation anticipates that it will replace all retirees/leavers on a “one </t>
  </si>
  <si>
    <t xml:space="preserve">                       for one” basis and also recruit an additional doctor (1.0FTE) in a particular specialty, </t>
  </si>
  <si>
    <t xml:space="preserve">                 then the “net change” for that specialty would be +1.0FTE.</t>
  </si>
  <si>
    <t xml:space="preserve">Please give a broad overview of how your organisation’s overall non-consultant medical workforce is </t>
  </si>
  <si>
    <t xml:space="preserve">likely to change in size during the next three years.  It is recognised that the size of an organisation’s </t>
  </si>
  <si>
    <t xml:space="preserve">training grade workforce is not entirely within its control; the forecasts provided by organisations will </t>
  </si>
  <si>
    <t>therefore be triangulated against information from the Wales Deanery.</t>
  </si>
  <si>
    <t xml:space="preserve">While specialty-specific information has not been requested below, please feel free to provide </t>
  </si>
  <si>
    <t xml:space="preserve">additional information (e.g. if the bulk of the forecasted increases/decreases are anticipated to be in </t>
  </si>
  <si>
    <t xml:space="preserve">specific specialties) </t>
  </si>
  <si>
    <t xml:space="preserve">Please complete the table below with details of any additional / new education requirements to consider </t>
  </si>
  <si>
    <t>– Please note that these entries will not automatically collate when joining different tools together.</t>
  </si>
  <si>
    <t xml:space="preserve">These figures should include all GPs and Dentists, including those working in independent GP/dental </t>
  </si>
  <si>
    <t xml:space="preserve">practices and those directly employed by the Health Board/Trust (including locums).  </t>
  </si>
  <si>
    <t>Agency/Locum/Bank/Overtime: -</t>
  </si>
  <si>
    <t xml:space="preserve">Abertawe Bro Morgannwg </t>
  </si>
  <si>
    <t xml:space="preserve">Betsi Cadwaladr </t>
  </si>
  <si>
    <t xml:space="preserve">Cardiff &amp; Vale </t>
  </si>
  <si>
    <t>ANNEX TITLE</t>
  </si>
  <si>
    <t>B.1</t>
  </si>
  <si>
    <t>Tier 1 &amp; Activity Profiles</t>
  </si>
  <si>
    <t>B.2</t>
  </si>
  <si>
    <t>Financial Plan Summary</t>
  </si>
  <si>
    <t>B.3</t>
  </si>
  <si>
    <t>Finance – Resource Planning Assumptions</t>
  </si>
  <si>
    <t>B.4</t>
  </si>
  <si>
    <t>Finance – Statement of Comprehensive Net Expenditure – 3 yrs</t>
  </si>
  <si>
    <t>B.5</t>
  </si>
  <si>
    <t>Finance – Statement of Comprehensive Net Expenditure – Profiles</t>
  </si>
  <si>
    <t>B.6</t>
  </si>
  <si>
    <t>Finance – Expected Revenue Resource Limit</t>
  </si>
  <si>
    <t>B.7</t>
  </si>
  <si>
    <t>Finance – Year 1 Savings Plan</t>
  </si>
  <si>
    <t>B.8</t>
  </si>
  <si>
    <t>Finance – Years 2 &amp; 3 Savings Plan</t>
  </si>
  <si>
    <t>B.9</t>
  </si>
  <si>
    <t>Finance – Risks and Mitigating actions</t>
  </si>
  <si>
    <t>B.10</t>
  </si>
  <si>
    <t>Finance – Cash Flow</t>
  </si>
  <si>
    <t>B.11</t>
  </si>
  <si>
    <t>Workforce summary wte</t>
  </si>
  <si>
    <t>B.12</t>
  </si>
  <si>
    <t>Workforce summary £</t>
  </si>
  <si>
    <t>B.13</t>
  </si>
  <si>
    <t>Asset Investment Summary</t>
  </si>
  <si>
    <t>B.14</t>
  </si>
  <si>
    <t>Asset Investment Detail</t>
  </si>
  <si>
    <t>B.15</t>
  </si>
  <si>
    <t>Revenue Funded Infrastructure</t>
  </si>
  <si>
    <t>B.16</t>
  </si>
  <si>
    <t>Workforce - Recruitment Difficulties Summary</t>
  </si>
  <si>
    <t>B.17</t>
  </si>
  <si>
    <t>Workforce Changes Summary</t>
  </si>
  <si>
    <t>B.18</t>
  </si>
  <si>
    <t>Educational Commissioning information</t>
  </si>
  <si>
    <t>ABMU</t>
  </si>
  <si>
    <t>Based on current staff and turnover assumptions</t>
  </si>
  <si>
    <t>Pensions and NI changes have been exluded from the Resource Plan following guidance from WG</t>
  </si>
  <si>
    <t>Based on current ChC profile and forecasts</t>
  </si>
  <si>
    <t>Based on current FNC profile and forecasts</t>
  </si>
  <si>
    <t>Based on local estimates</t>
  </si>
  <si>
    <t xml:space="preserve">Unscheduled Care </t>
  </si>
  <si>
    <t>Sustaining Services/South Wales Programme</t>
  </si>
  <si>
    <t>Contingency</t>
  </si>
  <si>
    <t>Tier 1 RTT delivery</t>
  </si>
  <si>
    <t>Calman SpR</t>
  </si>
  <si>
    <t>Palliative Care</t>
  </si>
  <si>
    <t>WHSSC Ambulance Radio Replacement</t>
  </si>
  <si>
    <t>NHS Redress Facilitator</t>
  </si>
  <si>
    <t>NHS Redress - Estimate</t>
  </si>
  <si>
    <t>Blood Borne Viral Hepatitis Action Plan</t>
  </si>
  <si>
    <t>Electronic Staff Record</t>
  </si>
  <si>
    <t>Government Granted Income - Estimate</t>
  </si>
  <si>
    <t>GP IMT Refresh &amp; Maintenance</t>
  </si>
  <si>
    <t>Dental VT's</t>
  </si>
  <si>
    <t>Pre Registration Pharmacists</t>
  </si>
  <si>
    <t xml:space="preserve">Strategic Change Fund/Demand </t>
  </si>
  <si>
    <t xml:space="preserve">Demand based on local assessment  - excludes Strategic change fund </t>
  </si>
  <si>
    <t>Demand Growth Assessment Movement</t>
  </si>
  <si>
    <t>National Pay Negotiations do not meet Pay Uplift</t>
  </si>
  <si>
    <t>National Pay Negotiations fully mitigate pay cost growth</t>
  </si>
  <si>
    <t>Slippage on Programme Savings</t>
  </si>
  <si>
    <t>Slippage on Directorate/Locality CIP Schemes</t>
  </si>
  <si>
    <t>Retraction of Services provided to other LHBs</t>
  </si>
  <si>
    <t>Delivery of Tier 1 Targets</t>
  </si>
  <si>
    <t>CHC Growth &amp; Prices above assessed levels</t>
  </si>
  <si>
    <t xml:space="preserve">Rationalisation of Investments </t>
  </si>
  <si>
    <t>Achievement of increased income levels</t>
  </si>
  <si>
    <t>Cost mitigation of WHSSC Commissioned Services</t>
  </si>
  <si>
    <t>Other Partnership Service Models Delivered</t>
  </si>
  <si>
    <t>WG Additional Funding Allocation issued to Health Boards</t>
  </si>
  <si>
    <t>TBC</t>
  </si>
  <si>
    <t>Measures Outlined in Side Letter</t>
  </si>
  <si>
    <t>Morriston Hospital Phase 1B</t>
  </si>
  <si>
    <t>Low Secure Unit</t>
  </si>
  <si>
    <t>Morriston Hospital Clinical Accomodation</t>
  </si>
  <si>
    <t>Morriston Hospital Demolition Work</t>
  </si>
  <si>
    <t>Acute Mental Health Unit</t>
  </si>
  <si>
    <t>OPMH Assessment Unit</t>
  </si>
  <si>
    <t>Mental Health Day Facilities</t>
  </si>
  <si>
    <t>Singleton Hospital Asceptic Suite</t>
  </si>
  <si>
    <t>Medical Equipment Replacement</t>
  </si>
  <si>
    <t>POW Engineering Infrastructure</t>
  </si>
  <si>
    <t>Morriston Engineering Infrastructure</t>
  </si>
  <si>
    <t>Singleton Engineering Infrastructure</t>
  </si>
  <si>
    <t>Scheme 11</t>
  </si>
  <si>
    <t>IMT Strategic Change</t>
  </si>
  <si>
    <t>Scheme 12</t>
  </si>
  <si>
    <t>Centralisation of Maternity Services</t>
  </si>
  <si>
    <t>Scheme 13</t>
  </si>
  <si>
    <t>Implications of the SWP</t>
  </si>
  <si>
    <t>Scheme 14</t>
  </si>
  <si>
    <t>Increasing CITU Capacity and Cardiac Centre</t>
  </si>
  <si>
    <t>Scheme 15</t>
  </si>
  <si>
    <t>Unscheduled Care Capacity</t>
  </si>
  <si>
    <t>Scheme 16</t>
  </si>
  <si>
    <t>Morriston Hospital Reconfigeration</t>
  </si>
  <si>
    <t>Scheme 17</t>
  </si>
  <si>
    <t>Morriston Hospital demolition phase</t>
  </si>
  <si>
    <t>Scheme 18</t>
  </si>
  <si>
    <t>Replacement of Linear Accelerators</t>
  </si>
  <si>
    <t>Scheme 19</t>
  </si>
  <si>
    <t>Replacement of Catheter Laboratories</t>
  </si>
  <si>
    <t>Scheme 20</t>
  </si>
  <si>
    <t>Provision of Integrated Theatre</t>
  </si>
  <si>
    <t>Scheme 21</t>
  </si>
  <si>
    <t>Primary Care Development Schemes</t>
  </si>
  <si>
    <t>Scheme 22</t>
  </si>
  <si>
    <t>Surgical Robot</t>
  </si>
  <si>
    <t>Scheme 23</t>
  </si>
  <si>
    <t>Renal Refurbishment, Morriston</t>
  </si>
  <si>
    <t>Scheme 24</t>
  </si>
  <si>
    <t>Morriston Hospital Critical Care capacity</t>
  </si>
  <si>
    <t>Fairwood Lodge</t>
  </si>
  <si>
    <t>Cefn Coed Hospital</t>
  </si>
  <si>
    <t>Briton Ferry Health Centre</t>
  </si>
  <si>
    <t>Resolven Health Centre</t>
  </si>
  <si>
    <t>Glynneath Health Centre</t>
  </si>
  <si>
    <t>Pontycymmer Clinic</t>
  </si>
  <si>
    <t>Caerau Clinic</t>
  </si>
  <si>
    <t>Ogmore Vale</t>
  </si>
  <si>
    <t>Morriston Hospital Phase 1B- Non Cash - DEL</t>
  </si>
  <si>
    <t>Morriston Hospital Phase 1B- Non Cash - AME</t>
  </si>
  <si>
    <t>Morriston Hospital Phase 1B- Other Revenue Costs</t>
  </si>
  <si>
    <t>Morriston Hospital Phase 1B- Revenue Savings</t>
  </si>
  <si>
    <t>Low Secure Unit - Non Cash - DEL</t>
  </si>
  <si>
    <t>Low Secure Unit - Non Cash - AME</t>
  </si>
  <si>
    <t>Low Secure Unit - Other Revenue Costs</t>
  </si>
  <si>
    <t>Low Secure Unit - Revenue Savings</t>
  </si>
  <si>
    <t>Morriston Hospital Clinical Accommodation - Non Cash - DEL</t>
  </si>
  <si>
    <t>Morriston Hospital Clinical Accommodation - Non Cash - AME</t>
  </si>
  <si>
    <t>Morriston Hospital Clinical Accommodation - Other Revenue Costs:</t>
  </si>
  <si>
    <t>Morriston Hospital Clinical Accommodation - Revenue Savings</t>
  </si>
  <si>
    <t>Morriston Hospital Demolition Work - Non Cash - DEL</t>
  </si>
  <si>
    <t>Morriston Hospital Demolition Work - Non Cash - AME</t>
  </si>
  <si>
    <t>Morriston Hospital Demolition Work - Other Revenue Costs</t>
  </si>
  <si>
    <t>Morriston Hospital Demolition Work - Revenue Savings</t>
  </si>
  <si>
    <t>Acute Mental Health Unit - Non Cash - DEL</t>
  </si>
  <si>
    <t>Acute Mental Health Unit - Non Cash - AME</t>
  </si>
  <si>
    <t>Acute Mental Health Unit - Other Revenue Costs</t>
  </si>
  <si>
    <t>Acute Mental Health Unit - Revenue Savings</t>
  </si>
  <si>
    <t>OPMH Mental Health Unit - Non Cash - DEL</t>
  </si>
  <si>
    <t>OPMH Mental Health Unit - Non Cash - AME</t>
  </si>
  <si>
    <t>OPMH Mental Health Unit - Other Revenue Costs:</t>
  </si>
  <si>
    <t>OPMH Mental Health Unit - Revenue Savings</t>
  </si>
  <si>
    <t>Mental Health Day Facility - Non Cash - DEL</t>
  </si>
  <si>
    <t>Mental Health Day Facility - Non Cash - AME</t>
  </si>
  <si>
    <t>Mental Health Day Facility - Other Revenue Costs:</t>
  </si>
  <si>
    <t>Mental Health Day Facility - Revenue Savings</t>
  </si>
  <si>
    <t>Scheme 5 - Net Revenue</t>
  </si>
  <si>
    <t>Singleton Hospital Asceptic Suite - Non Cash - DEL</t>
  </si>
  <si>
    <t>Singleton Hospital Asceptic Suite - Non Cash - AME</t>
  </si>
  <si>
    <t>Singleton Hospital Asceptic Suite - Other Revenue Costs:</t>
  </si>
  <si>
    <t>Singleton Hospital Asceptic Suite - Revenue Savings</t>
  </si>
  <si>
    <t>Scheme 6 - Net Revenue</t>
  </si>
  <si>
    <t>Medical Equipment Replacement - Non Cash - DEL</t>
  </si>
  <si>
    <t>Medical Equipment Replacement - Non Cash - AME</t>
  </si>
  <si>
    <t>Medical Equipment Replacement - Other Revenue Costs:</t>
  </si>
  <si>
    <t>Medical Equipment Replacement - Revenue Savings</t>
  </si>
  <si>
    <t>Scheme 7 - Net Revenue</t>
  </si>
  <si>
    <t>POW Engineering Infrastructure - Non Cash - DEL</t>
  </si>
  <si>
    <t>POW Engineering Infrastructure - Non Cash - AME</t>
  </si>
  <si>
    <t>POW Engineering Infrastructure - Other Revenue Costs:</t>
  </si>
  <si>
    <t>POW Engineering Infrastructure - Revenue Savings</t>
  </si>
  <si>
    <t>Scheme 8 - Net Revenue</t>
  </si>
  <si>
    <t>Morriston Engineering Infrastructure - Non Cash - DEL</t>
  </si>
  <si>
    <t>Morriston Engineering Infrastructure - Non Cash - AME</t>
  </si>
  <si>
    <t>Morriston Engineering Infrastructure - Other Revenue Costs:</t>
  </si>
  <si>
    <t>Morriston Engineering Infrastructure - Revenue Savings</t>
  </si>
  <si>
    <t>Scheme 9 - Net Revenue</t>
  </si>
  <si>
    <t>Singleton Engineering Infrastructure - Non Cash - DEL</t>
  </si>
  <si>
    <t>Singleton Engineering Infrastructure - Non Cash - AME</t>
  </si>
  <si>
    <t>Singleton Engineering Infrastructure - Other Revenue Costs:</t>
  </si>
  <si>
    <t>Singleton Engineering Infrastructure - Revenue Savings</t>
  </si>
  <si>
    <t>Scheme 10 - Net Revenue</t>
  </si>
  <si>
    <t>IMT Strategic Change - Non Cash - DEL</t>
  </si>
  <si>
    <t>IMT Strategic Change - Non Cash - AME</t>
  </si>
  <si>
    <t>IMT Strategic Change - Other Revenue Costs:</t>
  </si>
  <si>
    <t>IMT Strategic Change - Revenue Savings</t>
  </si>
  <si>
    <t>Scheme 11 - Net Revenue</t>
  </si>
  <si>
    <t>Centralisation of Maternity Services - Non Cash - DEL</t>
  </si>
  <si>
    <t>Centralisation of Maternity Services - Non Cash - AME</t>
  </si>
  <si>
    <t>Centralisation of Maternity Services - Other Revenue Costs:</t>
  </si>
  <si>
    <t>Centralisation of Maternity Services - Revenue Savings</t>
  </si>
  <si>
    <t>Scheme 12 - Net Revenue</t>
  </si>
  <si>
    <t>Implications of the SWP - Non Cash - DEL</t>
  </si>
  <si>
    <t>Implications of the SWP - Non Cash - AME</t>
  </si>
  <si>
    <t>Implications of the SWP - Other Revenue Costs:</t>
  </si>
  <si>
    <t>Implications of the SWP - Revenue Savings</t>
  </si>
  <si>
    <t>Scheme 13 - Net Revenue</t>
  </si>
  <si>
    <t>Increasing CITU Capacity and Caridac Centre - Non Cash - DEL</t>
  </si>
  <si>
    <t>Increasing CITU Capacity and Caridac Centre - Non Cash - AME</t>
  </si>
  <si>
    <t>Increasing CITU Capacity and Caridac Centre - Other Revenue Costs:</t>
  </si>
  <si>
    <t>Increasing CITU Capacity and Caridac Centre - Revenue Savings</t>
  </si>
  <si>
    <t>Scheme 14 - Net Revenue</t>
  </si>
  <si>
    <t>Unscheduled Care Capacity - Non Cash - DEL</t>
  </si>
  <si>
    <t>Unscheduled Care Capacity - Non Cash - AME</t>
  </si>
  <si>
    <t>Unscheduled Care Capacity - Other Revenue Costs:</t>
  </si>
  <si>
    <t>Unscheduled Care Capacity - Revenue Savings</t>
  </si>
  <si>
    <t>Scheme 15 - Net Revenue</t>
  </si>
  <si>
    <t>Morriston Hospital reconfigeration - Non Cash - DEL</t>
  </si>
  <si>
    <t>Morriston Hospital reconfigeration - Non Cash - AME</t>
  </si>
  <si>
    <t>Morriston Hospital reconfigeration - Other Revenue Costs:</t>
  </si>
  <si>
    <t>Morriston Hospital reconfigeration - Revenue Savings</t>
  </si>
  <si>
    <t>Scheme 16 - Net Revenue</t>
  </si>
  <si>
    <t>Morriston Hospital demolition phase - Non Cash - DEL</t>
  </si>
  <si>
    <t>Morriston Hospital demolition phase - Non Cash - AME</t>
  </si>
  <si>
    <t>Morriston Hospital demolition phase - Other Revenue Costs:</t>
  </si>
  <si>
    <t>Morriston Hospital demolition phase - Revenue Savings</t>
  </si>
  <si>
    <t>Scheme 17 - Net Revenue</t>
  </si>
  <si>
    <t>Replacement of Linear Accelerators - Non Cash - DEL</t>
  </si>
  <si>
    <t>Replacement of Linear Accelerators - Non Cash - AME</t>
  </si>
  <si>
    <t>Replacement of Linear Accelerators - Other Revenue Costs:</t>
  </si>
  <si>
    <t>Replacement of Linear Accelerators - Revenue Savings</t>
  </si>
  <si>
    <t>Scheme 18 - Net Revenue</t>
  </si>
  <si>
    <t>Replacement of Catheter Laboratories - Non Cash - DEL</t>
  </si>
  <si>
    <t>Replacement of Catheter Laboratories - Non Cash - AME</t>
  </si>
  <si>
    <t>Replacement of Catheter Laboratories - Other Revenue Costs:</t>
  </si>
  <si>
    <t>Replacement of Catheter Laboratories - Revenue Savings</t>
  </si>
  <si>
    <t>Scheme 19 - Net Revenue</t>
  </si>
  <si>
    <t>Provision of Integrated Theatre - Non Cash - DEL</t>
  </si>
  <si>
    <t>Provision of Integrated Theatre - Non Cash - AME</t>
  </si>
  <si>
    <t>Provision of Integrated Theatre - Other Revenue Costs:</t>
  </si>
  <si>
    <t>Provision of Integrated Theatre - Revenue Savings</t>
  </si>
  <si>
    <t>Scheme 20 - Net Revenue</t>
  </si>
  <si>
    <t>Primary Care Development Schemes - Non Cash - DEL</t>
  </si>
  <si>
    <t>Primary Care Development Schemes - Non Cash - AME</t>
  </si>
  <si>
    <t>Primary Care Development Schemes - Other Revenue Costs:</t>
  </si>
  <si>
    <t>Primary Care Development Schemes - Revenue Savings</t>
  </si>
  <si>
    <t>Scheme 21 - Net Revenue</t>
  </si>
  <si>
    <t>Surgical Robot - Non Cash - DEL</t>
  </si>
  <si>
    <t>Surgical Robot - Non Cash - AME</t>
  </si>
  <si>
    <t>Surgical Robot - Other Revenue Costs:</t>
  </si>
  <si>
    <t>Surgical Robot - Revenue Savings</t>
  </si>
  <si>
    <t>Scheme 22 - Net Revenue</t>
  </si>
  <si>
    <t>Renal Refurbishment, Morriston - Non Cash - DEL</t>
  </si>
  <si>
    <t>Renal Refurbishment, Morriston - Non Cash - AME</t>
  </si>
  <si>
    <t>Renal Refurbishment, Morriston - Other Revenue Costs:</t>
  </si>
  <si>
    <t>Renal Refurbishment, Morriston - Revenue Savings</t>
  </si>
  <si>
    <t>Scheme 23 - Net Revenue</t>
  </si>
  <si>
    <t>Morriston Hospital Critical Care capacity - Non Cash - DEL</t>
  </si>
  <si>
    <t>Morriston Hospital Critical Care capacity - Non Cash - AME</t>
  </si>
  <si>
    <t>Morriston Hospital Critical Care capacity - Other Revenue Costs:</t>
  </si>
  <si>
    <t>Morriston Hospital Critical Care capacity - Revenue Savings</t>
  </si>
  <si>
    <t>Scheme 24 - Net Revenue</t>
  </si>
  <si>
    <t>Briton Ferry Primary Care Centre</t>
  </si>
  <si>
    <t>Vale of Neath Resource Centre</t>
  </si>
  <si>
    <t>Brynhyfred Primary Care Centre</t>
  </si>
  <si>
    <t>Mayhill Surgery</t>
  </si>
  <si>
    <t xml:space="preserve">ABMU Health Board </t>
  </si>
  <si>
    <t>None</t>
  </si>
  <si>
    <t>Cardiothoracic Theatre Scrub Nurse</t>
  </si>
  <si>
    <t>Band 5</t>
  </si>
  <si>
    <t xml:space="preserve">No suitable applicants impacting on Cardiothoracic RTT. Risk mitigated by review of internal training compentencies and development of a Speciality  Cardiac Trainer </t>
  </si>
  <si>
    <t>Perfusionists</t>
  </si>
  <si>
    <t xml:space="preserve"> Band 8A </t>
  </si>
  <si>
    <t>UK shortages and therefore very difficult to recruit persons into qualified perfusionist posts when a vacancy occurs impacting on RTT</t>
  </si>
  <si>
    <t>Dietetics</t>
  </si>
  <si>
    <t>Band 6 and 7</t>
  </si>
  <si>
    <t>Difficulties recruiting with shortages across Wales and quality of support worker skills impacting on RTT and Unscheduled Care. Risks mitigated by staff development and Advanced Practice</t>
  </si>
  <si>
    <t xml:space="preserve">Speech and Language Therapy.  </t>
  </si>
  <si>
    <t>Difficulty recruiting to specialist posts for adult and paediatrics dysphagia for example impacting on RTT and Unscheduled Care. Risks mitigated by satff development and Advanced Practice</t>
  </si>
  <si>
    <t xml:space="preserve">Occupational Therapy </t>
  </si>
  <si>
    <t>Sonographers</t>
  </si>
  <si>
    <t>Band 7</t>
  </si>
  <si>
    <t xml:space="preserve">UK shortage of appropriately qualified staff impacting on vascular and radiology RTT and Access </t>
  </si>
  <si>
    <t>Medical Physics &amp; Engineering</t>
  </si>
  <si>
    <t>8A-8C</t>
  </si>
  <si>
    <t>Recognise UK shortages which will impact at the time a vacancy occurs</t>
  </si>
  <si>
    <t>Consultants and Middle Grades</t>
  </si>
  <si>
    <t>UK shortage and a particular concern that only 3/22 higher training posts in Emergency Medicine are filled. Current difficults in running Consultant led service and junior doctor rotas addressed by Stragetic Change Programmes. Risks mitigated by working with Deanery, links with University and positive recruitment process</t>
  </si>
  <si>
    <t>Consultant</t>
  </si>
  <si>
    <t>UK shortage of appropriately qualified staff.  Risk to RTT and Strategic Change Programmes. Latter mitigated by Advance Practitioner development, links with University and positive recruitment process</t>
  </si>
  <si>
    <t>Ortho-Geriatrics</t>
  </si>
  <si>
    <t>UK shortage of appropriately qualified staff.  Risk to unscheduled care mitigated by Strategic Change Programmes and Advance Practitioner development</t>
  </si>
  <si>
    <t>General Medicine</t>
  </si>
  <si>
    <t>Consultants and Speciality Doctors</t>
  </si>
  <si>
    <t>UK shortage of appropriately qualified staff.  Risk to RTT and unscheduled care mitigated by Strategic Change Programmes, Advance Practitioner development, working with Deanery, links with University and positive recruitment process</t>
  </si>
  <si>
    <t>Adult Psychiatry</t>
  </si>
  <si>
    <t>UK shortage of appropriately qualified staff.  Risks mitigated by Mental Health Strategic Change Programme</t>
  </si>
  <si>
    <t xml:space="preserve">Histopathology </t>
  </si>
  <si>
    <t>No suitable applicants impacting on access. Risks mitigated by Service Change Programme within Pathology</t>
  </si>
  <si>
    <t xml:space="preserve">Consultant, Middle Grades </t>
  </si>
  <si>
    <t>Significant shortages across UK together with poor reputation of Cardiac Unit highlighted in recent cardiac review, resulting in low quality of applicants.  Impact on RTT and emergency care. Risks mitigated by working with Deanery, links with University and positive recruitment process</t>
  </si>
  <si>
    <t>Primary Care</t>
  </si>
  <si>
    <t>General Practitioner</t>
  </si>
  <si>
    <t>No suitable applicant impacting on practice workload with short, medium and long term actions up for discussion</t>
  </si>
  <si>
    <t>Anaesthetics and Critical Care</t>
  </si>
  <si>
    <t>Small numbers of consultants qualifying from specialty in Wales and in 2016 there will be a reduction in training numbers impacting on access and critical care and junior doctor rotas. Risks mitigated by working with Deanery, links with University and positive recruitment process</t>
  </si>
  <si>
    <t xml:space="preserve"> Anaesthetics</t>
  </si>
  <si>
    <t>Clinical Fellow</t>
  </si>
  <si>
    <t>No suitable applicants imacted on by the above. Risks mitigated by working with University and positive recruitment process</t>
  </si>
  <si>
    <t>Trauma &amp; Orthopaedics</t>
  </si>
  <si>
    <t>Middle Grade Doctors</t>
  </si>
  <si>
    <t>Difficulty in maintaining safe rota's and additional cost in having to use agency or Additional Duty Payments. Risks  mitigated by overseas MTIs</t>
  </si>
  <si>
    <t>Variety of Acute Hospital Specialities</t>
  </si>
  <si>
    <t xml:space="preserve">Although recruitment to general nursing posts is buoyant, the Health Board has experienced difficulty recruiting at times nurses with the right skills to achieve the All Wales Staffing Principles. </t>
  </si>
  <si>
    <t>Variety of Specialities including Endoscopy and Acute Pain Management</t>
  </si>
  <si>
    <t> Specialist posts with a small pool of qualified and experienced (MSc Level)staff to attract from impacting on RTT and Access</t>
  </si>
  <si>
    <t>Community Services</t>
  </si>
  <si>
    <t xml:space="preserve">Need to shift nursing staff with the right skills into Community Services to achieve our Changing for the Better Strategic Change Programme while at the same time as recruiting to acute hospital services </t>
  </si>
  <si>
    <t>This pro forma links to our service change plans.</t>
  </si>
  <si>
    <r>
      <rPr>
        <b/>
        <sz val="11"/>
        <color theme="1"/>
        <rFont val="Calibri"/>
        <family val="2"/>
        <scheme val="minor"/>
      </rPr>
      <t>Note:</t>
    </r>
    <r>
      <rPr>
        <sz val="11"/>
        <color theme="1"/>
        <rFont val="Calibri"/>
        <family val="2"/>
        <scheme val="minor"/>
      </rPr>
      <t xml:space="preserve"> At this stage the work up for a number of projects is in the early stages of consideration and further iterations of our IMTP will pick up the development of these projects and how they will contribute to the Health Board strategy with greater clarity.</t>
    </r>
  </si>
  <si>
    <t>HCSW</t>
  </si>
  <si>
    <t>Planned</t>
  </si>
  <si>
    <t>Band 4</t>
  </si>
  <si>
    <t>Part of Community Services Strategic Change Programme developing intermediate care with our partners and supporting patients in their community setting</t>
  </si>
  <si>
    <t xml:space="preserve">Rehabilitation Assistants </t>
  </si>
  <si>
    <t>Supports delivery of our Local Stroke Delivery Plan (2013) in line with Welsh Governments recommendations within the Together for Health document</t>
  </si>
  <si>
    <t>Greater use of Band 2 HCSW as opposed to Band 3 radiography helpers.</t>
  </si>
  <si>
    <t>In place</t>
  </si>
  <si>
    <t>Band 2</t>
  </si>
  <si>
    <t>Better skill mix.</t>
  </si>
  <si>
    <t>Increase use of support workers in Audiology</t>
  </si>
  <si>
    <t>In place and more planned</t>
  </si>
  <si>
    <t>Band 3 and 4</t>
  </si>
  <si>
    <t>Better skill mix</t>
  </si>
  <si>
    <t xml:space="preserve">New support worker role to take on select lab tasks previously undertaken by BMS staff </t>
  </si>
  <si>
    <t>Releases BMS staff from specific duties in lab</t>
  </si>
  <si>
    <t xml:space="preserve">Reception \worker driver roles to provide rapid response and turn around times for clinical areas as part of ABMU lab centrlaisation </t>
  </si>
  <si>
    <t xml:space="preserve">Undertakes tasks in support of preanalytic and analysis stage to release qualified staff from tasks </t>
  </si>
  <si>
    <t>Support worker in Medical Equipment Management Services to support the NICU ventilator contract in house</t>
  </si>
  <si>
    <t>Extended role that would in the past have been undertaken by Band 5 or 6.</t>
  </si>
  <si>
    <t>New support worker role in Radiotherapy Physics</t>
  </si>
  <si>
    <t>Specialising in the Linac IT system to supplement the work of that engineers that would have in the past been undertaken by a Band 7</t>
  </si>
  <si>
    <t>Support Workers in Maternity Care</t>
  </si>
  <si>
    <t>Band 3</t>
  </si>
  <si>
    <t>To meet and maintain the 90/10 skill mix requirements of birth rate plus</t>
  </si>
  <si>
    <t>Therapy Support Workers – upskilling</t>
  </si>
  <si>
    <t>To increase capacity of therapists e.g.Diploma in OT support, Dietetic Support Worker delivering Community Weight Management programmes.</t>
  </si>
  <si>
    <t xml:space="preserve">Pharmacists </t>
  </si>
  <si>
    <t>Band 8a</t>
  </si>
  <si>
    <t>To improve patient care through the delivery of and support to non medical prescriber Community Polypharmacy Clinics in Networks and Patients in Care Homes</t>
  </si>
  <si>
    <t>Opportunities to develop Consultant Pharmacist over next 3 years</t>
  </si>
  <si>
    <t>Band 8b and 8c</t>
  </si>
  <si>
    <t>To develop advanced roles in patient care and new models of service delivery</t>
  </si>
  <si>
    <t>Non-medical prescribering extended role for pharmacists working at an advance level of practice</t>
  </si>
  <si>
    <t>Band 8a and 8b</t>
  </si>
  <si>
    <t>A number of service change plans identify the need for non-medical prescribing pharmacists to undertake extended roles in the delivery of patient care</t>
  </si>
  <si>
    <t>Midwife Ultrasonographers</t>
  </si>
  <si>
    <t xml:space="preserve">Band 7 </t>
  </si>
  <si>
    <t>Ensuring compliance with standards for women requiring sonogaphy screening and diagnostic tests.</t>
  </si>
  <si>
    <t>Psychologist</t>
  </si>
  <si>
    <t>Establishment of an integrated epilepsy service model for the Health Board including support for non epileptic disorder patients.</t>
  </si>
  <si>
    <t>Increase in use of assistant practitioners in audiology to take place of medical paediactric staff in the community</t>
  </si>
  <si>
    <t>Bands 6,7 and 8</t>
  </si>
  <si>
    <t>Releases consultant time and improved service deliver</t>
  </si>
  <si>
    <t>Additional Radiographers</t>
  </si>
  <si>
    <t>Bands 6 and 7</t>
  </si>
  <si>
    <t xml:space="preserve">Part of Rapid Access Strategic Change Programme supporting Radiologists to improve access to diagnostics </t>
  </si>
  <si>
    <t>Band 6</t>
  </si>
  <si>
    <t xml:space="preserve">Part of Rapid Access Strategic Change Programme supporting Radiologists in delivering Point of Contact </t>
  </si>
  <si>
    <t>Occupational Therapists</t>
  </si>
  <si>
    <t>Part of Community Services Strategic Change Programme by developing intermediate care with our partners and supporting patients in their community setting</t>
  </si>
  <si>
    <t>Physiotherapists</t>
  </si>
  <si>
    <t>Speech and Language Therapists</t>
  </si>
  <si>
    <t>Advanced Practice roles in Nutrition &amp; Dietetics being developed appropriate to service need in line with All Wales Framework. Reviewing  requirement for supplementary prescribing in relation to oral nutritional supplements.</t>
  </si>
  <si>
    <t>Improves capacity to deliver core services in priority areas, requires development of workforce training and development to “grow your own” qualified staff.</t>
  </si>
  <si>
    <t>Advanced Practice roles in Physiotherapy being developed appropriate to service need in line with All Wales Framework. Developing independent prescribing in relation to service need.</t>
  </si>
  <si>
    <t xml:space="preserve">Advanced OT Practice roles being developed appropriate to service need in line with All Wales Framework. </t>
  </si>
  <si>
    <t>Speech &amp; Language Therapy will develop Advanced Practice roles in supplementary prescribing, diagnostic radiological investigation, fiberoptic scoping in hot clinics, diagnosis of Autism.</t>
  </si>
  <si>
    <t xml:space="preserve">Reduces waste and duplication for GPs, increases capacity for Radiologists, increases capacity for Community Paediatricians, reduce costs for the HB as S&amp;LT take on roles previously undertaken by medical workforce, improve quality for patients by reducing number of appointments to multiple professionals and improve efficiency by reducing waste. </t>
  </si>
  <si>
    <t>Additional Porter</t>
  </si>
  <si>
    <t xml:space="preserve">Planned </t>
  </si>
  <si>
    <t xml:space="preserve">Part of Strategic Change Rapid Access Project and extending CT and US working day </t>
  </si>
  <si>
    <t>Additional Ancillary Staff</t>
  </si>
  <si>
    <t>Supporting Quality &amp; Safety Programme in relation to ward cleaniness as part of Infection Prevention Board</t>
  </si>
  <si>
    <t>Administrative and Clerical</t>
  </si>
  <si>
    <t>Patient Flow Programme Manager</t>
  </si>
  <si>
    <t>Band 8c</t>
  </si>
  <si>
    <t>Supporting clinical teams in delivering Patient Flow Strategic Change Prorgamme</t>
  </si>
  <si>
    <t>Patient Flow Improvement Facilitators</t>
  </si>
  <si>
    <t>Band 7 and 6</t>
  </si>
  <si>
    <t>Patient Flow Clerical Officer</t>
  </si>
  <si>
    <t>Supporting the Patient Flow Programme Manager and Facilitators  in deliverying Strategic Change Programme</t>
  </si>
  <si>
    <t>Medical Secretaries</t>
  </si>
  <si>
    <t>Supporting the expansion in Medical Consultants and Middle Grade Doctors as part of Hospital Services Strategic Change Project</t>
  </si>
  <si>
    <t>Administrator</t>
  </si>
  <si>
    <t>Administrative Support</t>
  </si>
  <si>
    <t xml:space="preserve">Supporting the expansion of the current rapid access service current held in the Elderly Day Unit of Neath Port Talbot Hospital </t>
  </si>
  <si>
    <t>Clinical Support Audit Co-ordinator</t>
  </si>
  <si>
    <t>Supporting the Acute Oncology Service on Morriston and Singleton Hospital sites following assessment of 6 month nurse-led pilot on Singleton site</t>
  </si>
  <si>
    <t xml:space="preserve">Smoking Officer </t>
  </si>
  <si>
    <t>Supporting our  Staying Healthy initiative to deliver the strategic aim for Excellent Population Health where we state that we will prioritise a smoking programme as well as obesity and immunisation</t>
  </si>
  <si>
    <t xml:space="preserve">Smoking Clerical Officer Support </t>
  </si>
  <si>
    <t xml:space="preserve">New lab medicine BMS roles </t>
  </si>
  <si>
    <t xml:space="preserve">Band 6 and 7 </t>
  </si>
  <si>
    <t xml:space="preserve">Merging the skills of Clinical Biochemistry, Lab Haematology and Blood Transfusion BMS staff to reduce the number of skilled staff required in labs during out of hour periods </t>
  </si>
  <si>
    <t>Cardiac Physiologist</t>
  </si>
  <si>
    <t>Supporting the delivery  of a Rapid Access Chest Pain Clinic in Swansea</t>
  </si>
  <si>
    <t>Additional Medical Consultants to deliver Hospital Service Project</t>
  </si>
  <si>
    <t>Part of Strategic Change Programme to transform Hospital Service in Swansea and NPT that will deliver a wide range of benefits in terms of demand management, access, quality, safety and finance</t>
  </si>
  <si>
    <t>Transfer/Appoint additional Middle Grade Medical Doctors to deliver Hospital Services Project</t>
  </si>
  <si>
    <t xml:space="preserve">Clinical Fellows </t>
  </si>
  <si>
    <t>Clinical Fellows</t>
  </si>
  <si>
    <t>Additional Medical Consultants to deliver Rapid Access Project</t>
  </si>
  <si>
    <t xml:space="preserve">Part of Strategic Change Programme providing Rapid Access Services where patients are cared for by the right people, in the appropriate  clinical setting, with the level of urgency proportionate to  their needs </t>
  </si>
  <si>
    <t>Transfer/Appoint additional Middle Grade Medical Doctors to deliver Rapid Access Project</t>
  </si>
  <si>
    <t xml:space="preserve">Additional Radiology Consultants for Hot Reporting/A&amp;E Reporting </t>
  </si>
  <si>
    <t xml:space="preserve">Additional Radiology Consultants for extended CT and US working day </t>
  </si>
  <si>
    <t xml:space="preserve">Point of Contact Additional Radiology Consultants </t>
  </si>
  <si>
    <t>Consultant Anaesthetists</t>
  </si>
  <si>
    <t>Supporting the delivery of an anaesthetics service delivery plan to deliver RTT and unscheduled care</t>
  </si>
  <si>
    <t>Consultant Oncologist</t>
  </si>
  <si>
    <t>Supporting the introduction of an Acute Oncology Service on Morriston and Singleton Hospital sites following assessment of 6 month nurse-led pilot on Singleton site</t>
  </si>
  <si>
    <t xml:space="preserve">Additional Community Paediatric School Nurses </t>
  </si>
  <si>
    <t xml:space="preserve">Part of Co dependent Maternity, Newborn, Gynaecology, Neonatal and Children and Young People’s Project to meet the best standards of care by supporting the transfer of maternity, obstetric, neonatal and in-patient gynaecology services from Singleton Hospital to Morriston Hospital </t>
  </si>
  <si>
    <t>Additional Community Paediatric Nurses</t>
  </si>
  <si>
    <t xml:space="preserve">Additional Community Neonatal Nurse </t>
  </si>
  <si>
    <t>Midwife Lead Public Health</t>
  </si>
  <si>
    <t>Gynaecology/Midwifery Nurse Practitioner</t>
  </si>
  <si>
    <t>Paediatric (Neonatal) Nurses</t>
  </si>
  <si>
    <t>Additional Community Nurses</t>
  </si>
  <si>
    <t xml:space="preserve">Band 6 </t>
  </si>
  <si>
    <t xml:space="preserve">Advanced Nurse Practitioners </t>
  </si>
  <si>
    <t>Supporting the expantion of the current rapid access service current held in the Elderly Day Unit of Neath Port Talbot Hospital to include patients above the age of 18 years for elderly care, respiratory, gastroenterology patients.</t>
  </si>
  <si>
    <t>Advanced Nurse Practitioners</t>
  </si>
  <si>
    <t>Supporting the development of a Fracture Liason Service by improving signposting for patients care plan with introduction of nurse practitioners</t>
  </si>
  <si>
    <t>Advanced Critical Care Practitioners</t>
  </si>
  <si>
    <t>In Place</t>
  </si>
  <si>
    <t>Band 7 and 8a</t>
  </si>
  <si>
    <t xml:space="preserve">Supporting retention, recruitment and redesign medical staff roles </t>
  </si>
  <si>
    <t>Other Advanced Nurse Practitioners</t>
  </si>
  <si>
    <t>In Place and More Planned</t>
  </si>
  <si>
    <t>Band 7 and 8</t>
  </si>
  <si>
    <t>Non-medical prescribing extended role for the CNS working at an advance level of practice</t>
  </si>
  <si>
    <t>In place &amp; further places planned</t>
  </si>
  <si>
    <t>Improved and more timely patient experience at the point of care &amp; reduced workload on Junior Drs</t>
  </si>
  <si>
    <t>Gynaecology midwifery practitioners</t>
  </si>
  <si>
    <t xml:space="preserve">Replaces and improves first tier doctor experience and access to teaching in day time hours plus replaces registrar level rota in singleton </t>
  </si>
  <si>
    <t>Consultant midwife</t>
  </si>
  <si>
    <t>Band 8b and C</t>
  </si>
  <si>
    <t>Leading the requirements of the public health service delivery performance indicators ensuring  systems in place to achieve interventions required, monitor performance</t>
  </si>
  <si>
    <t>Increasing Nursing establishment</t>
  </si>
  <si>
    <t>Various</t>
  </si>
  <si>
    <t>In line with  All Wales Guiding Principles for acute wards</t>
  </si>
  <si>
    <t>Bursary</t>
  </si>
  <si>
    <t xml:space="preserve">All Wales Commissioning </t>
  </si>
  <si>
    <t>Surgical Care Practitioners</t>
  </si>
  <si>
    <t>Post graduate Certificate in pyschiatric therapetics</t>
  </si>
  <si>
    <t>1 per year</t>
  </si>
  <si>
    <t>Non medical prescribing of blood products</t>
  </si>
  <si>
    <t>Ageing, health and disease diploma</t>
  </si>
  <si>
    <r>
      <t>·</t>
    </r>
    <r>
      <rPr>
        <sz val="7"/>
        <color indexed="8"/>
        <rFont val="Times New Roman"/>
        <family val="1"/>
      </rPr>
      <t xml:space="preserve">         </t>
    </r>
    <r>
      <rPr>
        <sz val="11"/>
        <color indexed="8"/>
        <rFont val="Arial"/>
        <family val="2"/>
      </rPr>
      <t>In each of the tables, please record what you organisation anticipates will be the net change of its medical/dental workforce during the next three years.</t>
    </r>
  </si>
  <si>
    <r>
      <t>·</t>
    </r>
    <r>
      <rPr>
        <sz val="7"/>
        <color indexed="8"/>
        <rFont val="Times New Roman"/>
        <family val="1"/>
      </rPr>
      <t xml:space="preserve">         </t>
    </r>
    <r>
      <rPr>
        <sz val="11"/>
        <color indexed="8"/>
        <rFont val="Arial"/>
        <family val="2"/>
      </rPr>
      <t>“Net change” means the anticipated increase/decrease in the size of that workforce (in Full Time Equivalent) compared to the previous years.</t>
    </r>
  </si>
  <si>
    <r>
      <t>·</t>
    </r>
    <r>
      <rPr>
        <sz val="7"/>
        <color indexed="8"/>
        <rFont val="Times New Roman"/>
        <family val="1"/>
      </rPr>
      <t xml:space="preserve">         </t>
    </r>
    <r>
      <rPr>
        <sz val="11"/>
        <color indexed="8"/>
        <rFont val="Arial"/>
        <family val="2"/>
      </rPr>
      <t>The following should be excluded from the tables on the next few pages:</t>
    </r>
  </si>
  <si>
    <r>
      <t>o</t>
    </r>
    <r>
      <rPr>
        <sz val="7"/>
        <color indexed="8"/>
        <rFont val="Times New Roman"/>
        <family val="1"/>
      </rPr>
      <t xml:space="preserve">   </t>
    </r>
    <r>
      <rPr>
        <sz val="11"/>
        <color indexed="8"/>
        <rFont val="Arial"/>
        <family val="2"/>
      </rPr>
      <t>Training grade doctors entering/leaving an organisation as a normal part of their rotation.</t>
    </r>
  </si>
  <si>
    <r>
      <t>o</t>
    </r>
    <r>
      <rPr>
        <sz val="7"/>
        <color indexed="8"/>
        <rFont val="Times New Roman"/>
        <family val="1"/>
      </rPr>
      <t xml:space="preserve">   </t>
    </r>
    <r>
      <rPr>
        <sz val="11"/>
        <color indexed="8"/>
        <rFont val="Arial"/>
        <family val="2"/>
      </rPr>
      <t>Doctors moving organisations under TUPE arrangements.</t>
    </r>
  </si>
  <si>
    <r>
      <t>·</t>
    </r>
    <r>
      <rPr>
        <sz val="7"/>
        <color indexed="8"/>
        <rFont val="Times New Roman"/>
        <family val="1"/>
      </rPr>
      <t xml:space="preserve">         </t>
    </r>
    <r>
      <rPr>
        <sz val="11"/>
        <color indexed="8"/>
        <rFont val="Arial"/>
        <family val="2"/>
      </rPr>
      <t>Please record all figures as Full Time Equivalent (FTE)</t>
    </r>
  </si>
  <si>
    <r>
      <t>1)</t>
    </r>
    <r>
      <rPr>
        <b/>
        <sz val="7"/>
        <color indexed="8"/>
        <rFont val="Times New Roman"/>
        <family val="1"/>
      </rPr>
      <t xml:space="preserve">    </t>
    </r>
    <r>
      <rPr>
        <b/>
        <sz val="12"/>
        <color indexed="8"/>
        <rFont val="Arial"/>
        <family val="2"/>
      </rPr>
      <t>Medical/Dental Consultants (FTE)</t>
    </r>
  </si>
  <si>
    <t>To deliver Hospital Services Strategic Programme and Rapid Access Programme</t>
  </si>
  <si>
    <t>To deliver Acute Oncology Services</t>
  </si>
  <si>
    <t>To deliver Rapid Access Strategic Change Programme</t>
  </si>
  <si>
    <r>
      <t>2)</t>
    </r>
    <r>
      <rPr>
        <b/>
        <sz val="7"/>
        <color indexed="8"/>
        <rFont val="Times New Roman"/>
        <family val="1"/>
      </rPr>
      <t xml:space="preserve">    </t>
    </r>
    <r>
      <rPr>
        <b/>
        <sz val="12"/>
        <color indexed="8"/>
        <rFont val="Arial"/>
        <family val="2"/>
      </rPr>
      <t xml:space="preserve">Medical/Dental Consultants (FTE) </t>
    </r>
    <r>
      <rPr>
        <i/>
        <sz val="12"/>
        <color indexed="8"/>
        <rFont val="Arial"/>
        <family val="2"/>
      </rPr>
      <t>(continued)</t>
    </r>
  </si>
  <si>
    <r>
      <t xml:space="preserve">Surgery </t>
    </r>
    <r>
      <rPr>
        <i/>
        <sz val="10"/>
        <color indexed="8"/>
        <rFont val="Arial"/>
        <family val="2"/>
      </rPr>
      <t>(cont’d)</t>
    </r>
  </si>
  <si>
    <r>
      <t xml:space="preserve">2)   GPs and Dentists </t>
    </r>
    <r>
      <rPr>
        <b/>
        <i/>
        <sz val="11"/>
        <color indexed="8"/>
        <rFont val="Arial"/>
        <family val="2"/>
      </rPr>
      <t>(excluding Consultants)</t>
    </r>
    <r>
      <rPr>
        <b/>
        <sz val="12"/>
        <color indexed="8"/>
        <rFont val="Arial"/>
        <family val="2"/>
      </rPr>
      <t xml:space="preserve"> (FTE)</t>
    </r>
  </si>
  <si>
    <r>
      <t>·</t>
    </r>
    <r>
      <rPr>
        <sz val="7"/>
        <color indexed="8"/>
        <rFont val="Times New Roman"/>
        <family val="1"/>
      </rPr>
      <t xml:space="preserve">       </t>
    </r>
    <r>
      <rPr>
        <i/>
        <sz val="11"/>
        <color indexed="8"/>
        <rFont val="Arial"/>
        <family val="2"/>
      </rPr>
      <t>The only exception is for Consultants working in the Hospital Dental Service (HDS), who should be recorded in the table above.</t>
    </r>
  </si>
  <si>
    <r>
      <t>·</t>
    </r>
    <r>
      <rPr>
        <sz val="7"/>
        <color indexed="8"/>
        <rFont val="Times New Roman"/>
        <family val="1"/>
      </rPr>
      <t xml:space="preserve">       </t>
    </r>
    <r>
      <rPr>
        <i/>
        <sz val="11"/>
        <color indexed="8"/>
        <rFont val="Arial"/>
        <family val="2"/>
      </rPr>
      <t xml:space="preserve">Commissioning requirement for Dental Care Practitioners and Practice Nurses should be recorded  </t>
    </r>
  </si>
  <si>
    <r>
      <t xml:space="preserve">Other Dentists </t>
    </r>
    <r>
      <rPr>
        <i/>
        <sz val="10"/>
        <color indexed="8"/>
        <rFont val="Arial"/>
        <family val="2"/>
      </rPr>
      <t>(excluding HDS Consultants)</t>
    </r>
  </si>
  <si>
    <r>
      <t xml:space="preserve">3)   Non-Consultant doctors (FTE) </t>
    </r>
    <r>
      <rPr>
        <i/>
        <sz val="12"/>
        <color indexed="8"/>
        <rFont val="Arial"/>
        <family val="2"/>
      </rPr>
      <t>(all specialties combined)</t>
    </r>
  </si>
  <si>
    <t xml:space="preserve">To deliver Hospital Services Strategic Programme </t>
  </si>
  <si>
    <t>To deliver Hospital Services Strategic Programme</t>
  </si>
  <si>
    <t>2014/15 PROFILED PERFORMANCE - ABMU HEALTH BOARD</t>
  </si>
  <si>
    <t>IMTP / Other</t>
  </si>
  <si>
    <t>COMMENTARY</t>
  </si>
  <si>
    <t>OUTSTANDING ACTIONS</t>
  </si>
  <si>
    <t>Lead</t>
  </si>
  <si>
    <t>Section</t>
  </si>
  <si>
    <t>Where required - explain starting position and identify any factors which may influence delivery of trajectory.  For all trajectories summarise key actions to be taken to ensure delivery of trajectory</t>
  </si>
  <si>
    <t>Sara Hayes</t>
  </si>
  <si>
    <t>Debrief meetings taking place between now and end of March. Actions to be confirmed following completion of debrief meetings in conjunction with Public Health Wales</t>
  </si>
  <si>
    <t>7.6.5</t>
  </si>
  <si>
    <t>Delivery framework, staff campaign communications via Influenza Steering group</t>
  </si>
  <si>
    <t>Enhanced health visiting model. Targetted apprach to late completers.</t>
  </si>
  <si>
    <t>MAINTAIN TARGET</t>
  </si>
  <si>
    <t>5% of smokers make a quit attempt via smoking cessation services with at least a 40% CO validated quite rate at 4 weeks</t>
  </si>
  <si>
    <t>5% and 40%</t>
  </si>
  <si>
    <t>2.1% and 30%</t>
  </si>
  <si>
    <t>2.1% and 30% validated quit rate</t>
  </si>
  <si>
    <t>3% and 30% validated quit rate</t>
  </si>
  <si>
    <t>4% and 35% valdated quit rate</t>
  </si>
  <si>
    <t>5% and 40% validated quit rate</t>
  </si>
  <si>
    <t>Objectives delivered through implementation of smoking cessation business case and Locality SIPs</t>
  </si>
  <si>
    <t>Commentary</t>
  </si>
  <si>
    <t>Darren Griffiths</t>
  </si>
  <si>
    <t>Locality and Directorate Plans</t>
  </si>
  <si>
    <t>Linked to RTT delivery plans</t>
  </si>
  <si>
    <t>Awaiting response from Directorates and Localities</t>
  </si>
  <si>
    <t>Alex Howells</t>
  </si>
  <si>
    <t>5.2.1</t>
  </si>
  <si>
    <t>1. Enhancement required in Myrddin. 2. Process change required.  3.Outcome measure in Surgical Pathway Efficiency Programme</t>
  </si>
  <si>
    <t>5.2.2</t>
  </si>
  <si>
    <t>Outcome - Unscheduled Care / Patient Flow programme</t>
  </si>
  <si>
    <t xml:space="preserve">PERFORMANCE 2013 VARIES BETWEEN 58.6% AND 67.5% </t>
  </si>
  <si>
    <t>Part 1</t>
  </si>
  <si>
    <t>80% of assessments by LPMHSS undertaken within 28 days from date of referral</t>
  </si>
  <si>
    <t>MH plan</t>
  </si>
  <si>
    <t>1. Implementation of assessment clinics; 2. GP education re appropriate referrals,; 3. Revised referral managemetn process; 4. Introduce telephone asssessments; 5. Offer stress control and Acceptance and Commitment Therapy as direct access.</t>
  </si>
  <si>
    <t>90% of therapeutic interventions started within 56 days following an assessment by the LPMHSS</t>
  </si>
  <si>
    <t>Offer more group therapy and ratio individual therapy; Allocate sessional time from Psychological Therapy resource</t>
  </si>
  <si>
    <t>Part 2: Care and  Treatment Planning</t>
  </si>
  <si>
    <t>90% of LHB residents (all ages) to have a valid CTP completed at the end of each month</t>
  </si>
  <si>
    <t>Target to be maintained</t>
  </si>
  <si>
    <t>A copy of a report to that individual is provided no later than 10 working days following the conclusion of that assessment</t>
  </si>
  <si>
    <t>Part 3</t>
  </si>
  <si>
    <t>100% of hospitals within each LHB to have arrangements in place to ensure advocacy is available to qualifying patients</t>
  </si>
  <si>
    <t>Push Mangat</t>
  </si>
  <si>
    <t>Refer to mortality rate CVD cancer sheet. Information sourced from PHW observatory.  - Cancer delivery plan - year 1 focus on lung.</t>
  </si>
  <si>
    <t>Paul Stauber</t>
  </si>
  <si>
    <t xml:space="preserve">Refer to mortality rate CVD cancer sheet. Information sourced from PHW observatory. </t>
  </si>
  <si>
    <t>Andy Phillips</t>
  </si>
  <si>
    <t>Will be maintained</t>
  </si>
  <si>
    <t>1. Ring fenced beds minimum of 1 bed in Morriston and  PoW - reference patient flow programme.; 2. Reference Locality Plans re Acute Stroke Units (ASUs)</t>
  </si>
  <si>
    <t>WG may change the target from 24 to 4 hrs and time to CT to 12 hrs. This would reduce complaince from 70 to 15% - awaiting clarity - AP</t>
  </si>
  <si>
    <t>Christine Williams</t>
  </si>
  <si>
    <t>Eradication of preventable Healthcare Acquired Infections</t>
  </si>
  <si>
    <t>Data not currently  available from PHW.</t>
  </si>
  <si>
    <t>263 cases per annum (2012/13)</t>
  </si>
  <si>
    <t>MAXIMUM OF 164 CASES FOR 2014/15. Actions include: Use of principles of Berkshire whole scale change model  to focus on susceptibility of our population to C diff; Early wins on early isolation practise and new root cause analysis approach. Use of Hydrogen Peroxide Vapour for terminal decontamination of isolation rooms.</t>
  </si>
  <si>
    <t>Reduction in C Difficile  (rate per 100,000 population)</t>
  </si>
  <si>
    <t>Rate per 100,000 population calculated using mid 2012 Population Estimate for ABMU</t>
  </si>
  <si>
    <t>Reduction  Staphylococcus Aureus Bacteraemia (MRSA)</t>
  </si>
  <si>
    <t>27 cases per annum (2012/13)</t>
  </si>
  <si>
    <t xml:space="preserve">MAXIMUM OF 14 CASES FOR 2014/15. Actions include: Continue with cultural changes eg. bare below elbows, root cause analysis and implementation of recommendations, mandatory training programmes.. </t>
  </si>
  <si>
    <t>Reduction in MRSA (rate per 100,000 population)</t>
  </si>
  <si>
    <t>Reduction  Staphylococcus Aureus Bacteraemia (MSSA)</t>
  </si>
  <si>
    <t>Improve (10%)</t>
  </si>
  <si>
    <t>168 cases per annum (2012/13)</t>
  </si>
  <si>
    <t>Baseline is 168 cases Feb 2013 to Jan 2014 (no reduction compared to previous 12 months) . Redcution in 10% proposed for 2014/15 (maximum of 151 cases.Ref Business case chloroprep.</t>
  </si>
  <si>
    <t>Reduction in the number of Healthcare acquired pressure ulcers numbers</t>
  </si>
  <si>
    <t>Improve (MAXIMUM OF 10 PER MONTH)</t>
  </si>
  <si>
    <t>2012/13 total of 95 (average 8 per month) ; 2013/14 baseline is 144 (average 12 per month. - managed through fundamentals of care. Note reporting has changed; now includes grades 1'2,3 and 4 (previous figures 3 and 4 only)</t>
  </si>
  <si>
    <t>Improve (95%)</t>
  </si>
  <si>
    <t>Training programme; Audits</t>
  </si>
  <si>
    <t>Linked to action detailed re stroke bundle</t>
  </si>
  <si>
    <t>Actions linked to: C4B Rapid access project (chest pain clinic and ambulatory unit Singleton), rapid access advice service for GPs.  Projections based on 2013/14 average 6 monthly performance</t>
  </si>
  <si>
    <t>RAMI 2012</t>
  </si>
  <si>
    <t>Lnked to action under data completeness,  Implementation of End of Life Care recommendations from AQuA  report</t>
  </si>
  <si>
    <t xml:space="preserve">Reduce Crude Mortality Rates </t>
  </si>
  <si>
    <t>As above (RAMI)</t>
  </si>
  <si>
    <t xml:space="preserve">Crude mortality rate trajectory calculated based on monthly average of last 3 years, </t>
  </si>
  <si>
    <t>Stage 1 Mortality Reviews</t>
  </si>
  <si>
    <t>Development of web based process, Integration with Myrddin and Death certficate information, Development of PIMS +</t>
  </si>
  <si>
    <t>Maintain target (reference note 1 - notes sheet)</t>
  </si>
  <si>
    <t>Reference note 1</t>
  </si>
  <si>
    <t>PROJECTIONS BASED ON CURRENT TRENDS</t>
  </si>
  <si>
    <t>Linked to Patient Flow programme; Cardiac Delivery Plan, Osteoporosis, Fall and Fracture Liaison Group led by MSK, COPD Community rehab services, Cancer delivery plan - focus on lung.</t>
  </si>
  <si>
    <r>
      <t xml:space="preserve">Admissions for these specified conditions are actually reducing (concern re  issues with definitions being too narrow). Agreed with WG that this can be a different measure if we wish. Numbers provided are admissions for &gt;85s (? possibly change this to over 80s) which fits with our focus on frail elderly. Recent trends, whilst lots of monthly variation, show an overall annual increase is around 2% for emergency admissions which is in line with the annual level of population increase for this age group. 
</t>
    </r>
    <r>
      <rPr>
        <b/>
        <sz val="10"/>
        <color theme="1"/>
        <rFont val="Arial"/>
        <family val="2"/>
      </rPr>
      <t>Do we need to agree an improvement level for this as this assumes current state?</t>
    </r>
  </si>
  <si>
    <t>Reduction in the number of emergency hospital admissions for pts aged 85+</t>
  </si>
  <si>
    <t>Reference Long Term Conditions work on cardiac, diabetes, costeoporosis, falls and fractures, respiratory,</t>
  </si>
  <si>
    <t>6 mth average 3.53, Jan 14 position 2.89 - worked down to 2 - to be confirmed</t>
  </si>
  <si>
    <t>Improvement in DTOC delivery per 10,000 of local Authority population non mental Health 75 years and over</t>
  </si>
  <si>
    <t>Reduced from 3.57 to 1.34 between Aug 13 and Jan 14</t>
  </si>
  <si>
    <t>5.2.2;             5.2.3</t>
  </si>
  <si>
    <t>Patient Flow / Unscheduled Care Programme; C4B Clinical Strategy Programme - Community Services</t>
  </si>
  <si>
    <t>REDUCED FROM 36 TO 13 BETWEEN AUGUST 13 AND JAN 14</t>
  </si>
  <si>
    <t>95%</t>
  </si>
  <si>
    <t>99%</t>
  </si>
  <si>
    <t>Locality plans</t>
  </si>
  <si>
    <t>1. Use new GMS contract to improve access; 2. Target outlying practices; 3. Consider lcoal approach and current guidancedeveloped wiith LNC and review whether standards set are appropriate.</t>
  </si>
  <si>
    <t>77%</t>
  </si>
  <si>
    <t>79%</t>
  </si>
  <si>
    <t>82%</t>
  </si>
  <si>
    <t>85%</t>
  </si>
  <si>
    <t>Percentage of staff (excluding medical) undertaking PADR reported by ESR</t>
  </si>
  <si>
    <t>NA</t>
  </si>
  <si>
    <t>7.6.1</t>
  </si>
  <si>
    <t>Introduction of Employee Self Service within ESR over the next 2 years.</t>
  </si>
  <si>
    <t>Debbie Morgan/Push Mangat</t>
  </si>
  <si>
    <t>7.2.3 and 4</t>
  </si>
  <si>
    <t>Implementation of MARS online system to inform gap; currentlly manual and electroinc data collection</t>
  </si>
  <si>
    <t>Debbie Morgan</t>
  </si>
  <si>
    <t>Pulse Surveys</t>
  </si>
  <si>
    <t>7.6.3</t>
  </si>
  <si>
    <t>Baseline 25% response rate based on ABMU National Staff Survey 2013. % profile based on rollout of SNAP survey system using local survey and a sample size, as per NHS England guidance. Actions covering Pulse Surveys, Medical Engagement Scale and the GMC National Trainee Survey are under Section 7 of the plan</t>
  </si>
  <si>
    <t>Baseline 57% based on ABMU National Staff Survey 2013. All Wales 55%. Actions covering Staff Engagement; Leadership; and Quality Improvement to improve the % rate are under Section 7 of the plan</t>
  </si>
  <si>
    <t>Debbie Morgan/Eifion Williams</t>
  </si>
  <si>
    <t>7.6.4</t>
  </si>
  <si>
    <t>Improved reporting, support provided to "hotspot" areas; upskill managers;</t>
  </si>
  <si>
    <t>Eifion Williams</t>
  </si>
  <si>
    <t>Baseline (month 10 unless specified)</t>
  </si>
  <si>
    <t>Reduced from 3.81 to 3 between Aug 13 and Jan 14</t>
  </si>
  <si>
    <t>Workforce</t>
  </si>
  <si>
    <t>Financial Challenge 2015/16</t>
  </si>
  <si>
    <t>Financial Challenge 2016/17</t>
  </si>
  <si>
    <t xml:space="preserve">Turnover 6.35% (as at 31 October 2013) </t>
  </si>
  <si>
    <t>Age Profile: 47% aged between 41 and 54 years with no significant changes since 2011.</t>
  </si>
  <si>
    <t xml:space="preserve">Workforce Plan numbers to be based on: </t>
  </si>
  <si>
    <t>Funded Establishment/Budgetted WTE</t>
  </si>
  <si>
    <t>Prioritised Schemes</t>
  </si>
  <si>
    <t>ANNEX B.1 - TIER 1 &amp; ACTIVITY PROFILES</t>
  </si>
  <si>
    <t>ANNEX B.2 - FINANCIAL PLAN SUMMARY</t>
  </si>
  <si>
    <t>ANNEX B.1 - FINANCE RESOURCE PLANNING ASSUMPTIONS</t>
  </si>
  <si>
    <t>ANNEX B.4 - FINANCE STATEMENT OF COMPREHENSIVE NET EXPENDITURE 3 YRS</t>
  </si>
  <si>
    <t>ANNEX B.5 - FINANCE STATEMENT OF COMPREHENSIVE NET EXPENDITURE PROFILES</t>
  </si>
  <si>
    <t>ANNEX B.6 - FINANCE EXPECTED REVENUE RESOURCE LIMIT</t>
  </si>
  <si>
    <t>ANNEX B.7 - FINANCE YEAR 1 SAVINGS PLAN</t>
  </si>
  <si>
    <t>ANNEX B.8 - FINANCE YEAR 2 &amp; 3 SAVINGS PLAN</t>
  </si>
  <si>
    <t>ANNEX B.9 - FINANCE RISK AND MITIGATING ACTIONS</t>
  </si>
  <si>
    <t>ANNEX B.10 - FINANCE CASH FLOW 2013/14 TO 2016/17</t>
  </si>
  <si>
    <t>ANNEX B.11 - WORKFORCE SUMMARY WTE</t>
  </si>
  <si>
    <t>ANNEX B.12 - WORKFORCE SUMMARY £'000</t>
  </si>
  <si>
    <t>ANNEX B.13 - ASSET INVESTMENT SUMMARY</t>
  </si>
  <si>
    <t>ANNEX B.14 - ASSET INVESTMENT DETAIL</t>
  </si>
  <si>
    <t>ANNEX B.15 - REVENUE FUNDED INFRASTRUCTURE</t>
  </si>
  <si>
    <t>(including Primary Care and innovative / third party funded investments)</t>
  </si>
  <si>
    <t>ANNEX B.16 - WORKFORCE RECRUITMENT DIFFICULTIES SUMMARY AS AT MARCH, 2014</t>
  </si>
  <si>
    <t>ANNEX B.17 - WORKFORCE CHANGES SUMMARY 2014-2017</t>
  </si>
  <si>
    <t>ANNEX B.18 - EDUCATIONAL COMMISSIONING INFORMATION</t>
  </si>
  <si>
    <t xml:space="preserve">      NOTE :  Requirement to submit Monthly Profile will be met as part of Monitoring Returns Submissions</t>
  </si>
</sst>
</file>

<file path=xl/styles.xml><?xml version="1.0" encoding="utf-8"?>
<styleSheet xmlns="http://schemas.openxmlformats.org/spreadsheetml/2006/main">
  <numFmts count="14">
    <numFmt numFmtId="43" formatCode="_-* #,##0.00_-;\-* #,##0.00_-;_-* &quot;-&quot;??_-;_-@_-"/>
    <numFmt numFmtId="164" formatCode="0.0"/>
    <numFmt numFmtId="165" formatCode="0.0%"/>
    <numFmt numFmtId="166" formatCode="_-* #,##0_-;\-* #,##0_-;_-* &quot;-&quot;??_-;_-@_-"/>
    <numFmt numFmtId="167" formatCode=";;;"/>
    <numFmt numFmtId="168" formatCode="#,##0;[Red]\(#,##0\)"/>
    <numFmt numFmtId="169" formatCode="[$-809]dd\ mmmm\ yyyy;@"/>
    <numFmt numFmtId="170" formatCode="&quot;£&quot;#,##0.000"/>
    <numFmt numFmtId="171" formatCode="_-* #,##0.00\ _$_-;_-* #,##0.00\ _$\-;_-* &quot;-&quot;??\ _$_-;_-@_-"/>
    <numFmt numFmtId="172" formatCode="#,##0_ ;\-#,##0\ "/>
    <numFmt numFmtId="173" formatCode="#,##0.0_ ;\-#,##0.0\ "/>
    <numFmt numFmtId="174" formatCode="#,##0.000_ ;[Red]\-#,##0.000\ "/>
    <numFmt numFmtId="175" formatCode="#,##0.000"/>
    <numFmt numFmtId="176" formatCode="0.000"/>
  </numFmts>
  <fonts count="72">
    <font>
      <sz val="12"/>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2"/>
      <color theme="1"/>
      <name val="Arial"/>
      <family val="2"/>
    </font>
    <font>
      <b/>
      <sz val="12"/>
      <color theme="1"/>
      <name val="Arial"/>
      <family val="2"/>
    </font>
    <font>
      <b/>
      <sz val="12"/>
      <name val="Calibri"/>
      <family val="2"/>
      <scheme val="minor"/>
    </font>
    <font>
      <sz val="12"/>
      <name val="Calibri"/>
      <family val="2"/>
      <scheme val="minor"/>
    </font>
    <font>
      <b/>
      <sz val="12"/>
      <color theme="0"/>
      <name val="Calibri"/>
      <family val="2"/>
      <scheme val="minor"/>
    </font>
    <font>
      <sz val="11"/>
      <color theme="1"/>
      <name val="Wingdings"/>
      <charset val="2"/>
    </font>
    <font>
      <b/>
      <sz val="14"/>
      <name val="Arial"/>
      <family val="2"/>
    </font>
    <font>
      <b/>
      <sz val="10"/>
      <name val="Arial"/>
      <family val="2"/>
    </font>
    <font>
      <sz val="10"/>
      <name val="Arial"/>
      <family val="2"/>
    </font>
    <font>
      <b/>
      <sz val="12"/>
      <name val="Arial"/>
      <family val="2"/>
    </font>
    <font>
      <sz val="12"/>
      <name val="Arial"/>
      <family val="2"/>
    </font>
    <font>
      <b/>
      <sz val="12"/>
      <color indexed="8"/>
      <name val="Arial"/>
      <family val="2"/>
    </font>
    <font>
      <sz val="14"/>
      <name val="Arial"/>
      <family val="2"/>
    </font>
    <font>
      <i/>
      <sz val="12"/>
      <name val="Arial"/>
      <family val="2"/>
    </font>
    <font>
      <b/>
      <sz val="10"/>
      <color theme="1"/>
      <name val="Arial"/>
      <family val="2"/>
    </font>
    <font>
      <sz val="10"/>
      <color theme="1"/>
      <name val="Arial"/>
      <family val="2"/>
    </font>
    <font>
      <sz val="12"/>
      <color indexed="22"/>
      <name val="Arial"/>
      <family val="2"/>
    </font>
    <font>
      <sz val="11"/>
      <color indexed="8"/>
      <name val="Calibri"/>
      <family val="2"/>
    </font>
    <font>
      <b/>
      <sz val="12"/>
      <color rgb="FFFF0000"/>
      <name val="Arial"/>
      <family val="2"/>
    </font>
    <font>
      <sz val="10"/>
      <color indexed="81"/>
      <name val="Tahoma"/>
      <family val="2"/>
    </font>
    <font>
      <b/>
      <sz val="8"/>
      <color indexed="81"/>
      <name val="Tahoma"/>
      <family val="2"/>
    </font>
    <font>
      <sz val="8"/>
      <color indexed="81"/>
      <name val="Tahoma"/>
      <family val="2"/>
    </font>
    <font>
      <sz val="11"/>
      <color theme="1"/>
      <name val="Arial"/>
      <family val="2"/>
    </font>
    <font>
      <b/>
      <sz val="11"/>
      <color theme="1"/>
      <name val="Arial"/>
      <family val="2"/>
    </font>
    <font>
      <i/>
      <sz val="12"/>
      <color theme="1"/>
      <name val="Arial"/>
      <family val="2"/>
    </font>
    <font>
      <sz val="11"/>
      <color theme="1"/>
      <name val="Calibri"/>
      <family val="2"/>
    </font>
    <font>
      <sz val="10"/>
      <color rgb="FF000000"/>
      <name val="Arial"/>
      <family val="2"/>
    </font>
    <font>
      <sz val="9"/>
      <color theme="1"/>
      <name val="Arial"/>
      <family val="2"/>
    </font>
    <font>
      <b/>
      <sz val="9"/>
      <color theme="1"/>
      <name val="Arial"/>
      <family val="2"/>
    </font>
    <font>
      <sz val="11"/>
      <color rgb="FF000000"/>
      <name val="Arial"/>
      <family val="2"/>
    </font>
    <font>
      <sz val="11"/>
      <color theme="1"/>
      <name val="Symbol"/>
      <family val="1"/>
      <charset val="2"/>
    </font>
    <font>
      <sz val="11"/>
      <color theme="1"/>
      <name val="Courier New"/>
      <family val="3"/>
    </font>
    <font>
      <sz val="11"/>
      <color rgb="FF000000"/>
      <name val="Calibri"/>
      <family val="2"/>
    </font>
    <font>
      <i/>
      <sz val="11"/>
      <color theme="1"/>
      <name val="Arial"/>
      <family val="2"/>
    </font>
    <font>
      <b/>
      <i/>
      <sz val="10"/>
      <color theme="1"/>
      <name val="Arial"/>
      <family val="2"/>
    </font>
    <font>
      <b/>
      <sz val="9"/>
      <color indexed="81"/>
      <name val="Tahoma"/>
      <family val="2"/>
    </font>
    <font>
      <sz val="9"/>
      <color indexed="81"/>
      <name val="Tahoma"/>
      <family val="2"/>
    </font>
    <font>
      <sz val="11"/>
      <color theme="1"/>
      <name val="Calibri"/>
      <family val="2"/>
      <scheme val="minor"/>
    </font>
    <font>
      <sz val="12"/>
      <color theme="1"/>
      <name val="Calibri"/>
      <family val="2"/>
      <scheme val="minor"/>
    </font>
    <font>
      <sz val="12"/>
      <color rgb="FF000000"/>
      <name val="Calibri"/>
      <family val="2"/>
      <scheme val="minor"/>
    </font>
    <font>
      <sz val="9"/>
      <color theme="1"/>
      <name val="Calibri"/>
      <family val="2"/>
      <scheme val="minor"/>
    </font>
    <font>
      <sz val="11"/>
      <color rgb="FF000000"/>
      <name val="Calibri"/>
      <family val="2"/>
      <scheme val="minor"/>
    </font>
    <font>
      <sz val="12"/>
      <color theme="1"/>
      <name val="Calibri"/>
      <family val="2"/>
    </font>
    <font>
      <sz val="12"/>
      <color rgb="FF000000"/>
      <name val="Arial"/>
      <family val="2"/>
    </font>
    <font>
      <b/>
      <sz val="11"/>
      <color theme="1"/>
      <name val="Calibri"/>
      <family val="2"/>
      <scheme val="minor"/>
    </font>
    <font>
      <sz val="12"/>
      <color rgb="FF454545"/>
      <name val="Calibri"/>
      <family val="2"/>
      <scheme val="minor"/>
    </font>
    <font>
      <sz val="12"/>
      <color rgb="FF454545"/>
      <name val="Calibri"/>
      <family val="2"/>
    </font>
    <font>
      <sz val="12"/>
      <color indexed="8"/>
      <name val="Calibri"/>
      <family val="2"/>
      <scheme val="minor"/>
    </font>
    <font>
      <sz val="11"/>
      <name val="Calibri"/>
      <family val="2"/>
      <scheme val="minor"/>
    </font>
    <font>
      <sz val="9"/>
      <name val="Arial"/>
      <family val="2"/>
    </font>
    <font>
      <sz val="9"/>
      <color theme="3" tint="0.39997558519241921"/>
      <name val="Arial"/>
      <family val="2"/>
    </font>
    <font>
      <sz val="12"/>
      <color theme="3" tint="0.39997558519241921"/>
      <name val="Arial"/>
      <family val="2"/>
    </font>
    <font>
      <sz val="11"/>
      <color theme="3" tint="0.39997558519241921"/>
      <name val="Calibri"/>
      <family val="2"/>
      <scheme val="minor"/>
    </font>
    <font>
      <sz val="7"/>
      <color indexed="8"/>
      <name val="Times New Roman"/>
      <family val="1"/>
    </font>
    <font>
      <sz val="11"/>
      <color indexed="8"/>
      <name val="Arial"/>
      <family val="2"/>
    </font>
    <font>
      <b/>
      <sz val="7"/>
      <color indexed="8"/>
      <name val="Times New Roman"/>
      <family val="1"/>
    </font>
    <font>
      <sz val="11"/>
      <color theme="4" tint="-0.249977111117893"/>
      <name val="Calibri"/>
      <family val="2"/>
      <scheme val="minor"/>
    </font>
    <font>
      <i/>
      <sz val="12"/>
      <color indexed="8"/>
      <name val="Arial"/>
      <family val="2"/>
    </font>
    <font>
      <i/>
      <sz val="10"/>
      <color indexed="8"/>
      <name val="Arial"/>
      <family val="2"/>
    </font>
    <font>
      <b/>
      <i/>
      <sz val="11"/>
      <color indexed="8"/>
      <name val="Arial"/>
      <family val="2"/>
    </font>
    <font>
      <i/>
      <sz val="11"/>
      <color indexed="8"/>
      <name val="Arial"/>
      <family val="2"/>
    </font>
    <font>
      <sz val="10"/>
      <color theme="3" tint="0.39997558519241921"/>
      <name val="Arial"/>
      <family val="2"/>
    </font>
    <font>
      <b/>
      <sz val="10"/>
      <color indexed="8"/>
      <name val="Arial"/>
      <family val="2"/>
    </font>
    <font>
      <sz val="10"/>
      <color indexed="9"/>
      <name val="Arial"/>
      <family val="2"/>
    </font>
    <font>
      <sz val="10"/>
      <color indexed="8"/>
      <name val="Arial"/>
      <family val="2"/>
    </font>
    <font>
      <b/>
      <sz val="10"/>
      <color indexed="23"/>
      <name val="Arial"/>
      <family val="2"/>
    </font>
    <font>
      <sz val="12"/>
      <color rgb="FFFF0000"/>
      <name val="Arial"/>
      <family val="2"/>
    </font>
  </fonts>
  <fills count="18">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FFFF99"/>
        <bgColor indexed="64"/>
      </patternFill>
    </fill>
    <fill>
      <patternFill patternType="solid">
        <fgColor rgb="FFBFBFBF"/>
        <bgColor indexed="64"/>
      </patternFill>
    </fill>
    <fill>
      <patternFill patternType="solid">
        <fgColor rgb="FFFFFFFF"/>
        <bgColor indexed="64"/>
      </patternFill>
    </fill>
    <fill>
      <patternFill patternType="solid">
        <fgColor rgb="FFC0C0C0"/>
        <bgColor indexed="64"/>
      </patternFill>
    </fill>
    <fill>
      <patternFill patternType="solid">
        <fgColor theme="0" tint="-0.499984740745262"/>
        <bgColor indexed="64"/>
      </patternFill>
    </fill>
    <fill>
      <patternFill patternType="solid">
        <fgColor rgb="FFDAEEF3"/>
        <bgColor indexed="64"/>
      </patternFill>
    </fill>
    <fill>
      <patternFill patternType="solid">
        <fgColor rgb="FFD8D8D8"/>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9"/>
      </left>
      <right style="medium">
        <color indexed="9"/>
      </right>
      <top style="medium">
        <color indexed="9"/>
      </top>
      <bottom/>
      <diagonal style="medium">
        <color indexed="9"/>
      </diagonal>
    </border>
    <border>
      <left/>
      <right style="thin">
        <color indexed="64"/>
      </right>
      <top/>
      <bottom style="medium">
        <color indexed="64"/>
      </bottom>
      <diagonal/>
    </border>
    <border diagonalDown="1">
      <left style="medium">
        <color indexed="9"/>
      </left>
      <right style="medium">
        <color indexed="9"/>
      </right>
      <top/>
      <bottom style="medium">
        <color indexed="9"/>
      </bottom>
      <diagonal style="medium">
        <color indexed="9"/>
      </diagonal>
    </border>
    <border>
      <left/>
      <right style="medium">
        <color indexed="64"/>
      </right>
      <top style="medium">
        <color indexed="64"/>
      </top>
      <bottom style="thin">
        <color indexed="55"/>
      </bottom>
      <diagonal/>
    </border>
    <border>
      <left style="thin">
        <color indexed="55"/>
      </left>
      <right/>
      <top style="medium">
        <color indexed="64"/>
      </top>
      <bottom style="medium">
        <color indexed="64"/>
      </bottom>
      <diagonal/>
    </border>
    <border>
      <left/>
      <right style="thin">
        <color indexed="55"/>
      </right>
      <top style="medium">
        <color indexed="64"/>
      </top>
      <bottom style="medium">
        <color indexed="64"/>
      </bottom>
      <diagonal/>
    </border>
    <border>
      <left style="medium">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thin">
        <color indexed="55"/>
      </left>
      <right style="medium">
        <color indexed="64"/>
      </right>
      <top style="medium">
        <color indexed="64"/>
      </top>
      <bottom style="medium">
        <color indexed="64"/>
      </bottom>
      <diagonal/>
    </border>
    <border>
      <left/>
      <right style="medium">
        <color indexed="64"/>
      </right>
      <top style="thin">
        <color indexed="55"/>
      </top>
      <bottom style="medium">
        <color indexed="64"/>
      </bottom>
      <diagonal/>
    </border>
    <border>
      <left style="medium">
        <color indexed="64"/>
      </left>
      <right style="medium">
        <color indexed="64"/>
      </right>
      <top/>
      <bottom style="thin">
        <color indexed="55"/>
      </bottom>
      <diagonal/>
    </border>
    <border>
      <left style="medium">
        <color indexed="64"/>
      </left>
      <right style="medium">
        <color indexed="64"/>
      </right>
      <top style="medium">
        <color indexed="64"/>
      </top>
      <bottom style="thin">
        <color indexed="55"/>
      </bottom>
      <diagonal/>
    </border>
    <border>
      <left/>
      <right style="medium">
        <color indexed="64"/>
      </right>
      <top/>
      <bottom style="thin">
        <color indexed="55"/>
      </bottom>
      <diagonal/>
    </border>
    <border>
      <left style="medium">
        <color indexed="64"/>
      </left>
      <right style="medium">
        <color indexed="64"/>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style="medium">
        <color indexed="64"/>
      </right>
      <top style="thin">
        <color indexed="55"/>
      </top>
      <bottom/>
      <diagonal/>
    </border>
    <border>
      <left/>
      <right/>
      <top style="medium">
        <color indexed="64"/>
      </top>
      <bottom style="thin">
        <color indexed="55"/>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55"/>
      </left>
      <right style="thin">
        <color indexed="55"/>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thin">
        <color indexed="55"/>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55"/>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top style="medium">
        <color indexed="9"/>
      </top>
      <bottom/>
      <diagonal/>
    </border>
  </borders>
  <cellStyleXfs count="11">
    <xf numFmtId="0" fontId="0" fillId="0" borderId="0"/>
    <xf numFmtId="43" fontId="5" fillId="0" borderId="0" applyFont="0" applyFill="0" applyBorder="0" applyAlignment="0" applyProtection="0"/>
    <xf numFmtId="0" fontId="15" fillId="0" borderId="0"/>
    <xf numFmtId="0" fontId="22" fillId="0" borderId="0"/>
    <xf numFmtId="9" fontId="5" fillId="0" borderId="0" applyFont="0" applyFill="0" applyBorder="0" applyAlignment="0" applyProtection="0"/>
    <xf numFmtId="0" fontId="13" fillId="0" borderId="0"/>
    <xf numFmtId="0" fontId="15" fillId="0" borderId="0"/>
    <xf numFmtId="171" fontId="13" fillId="0" borderId="0" applyFont="0" applyFill="0" applyBorder="0" applyAlignment="0" applyProtection="0"/>
    <xf numFmtId="0" fontId="42" fillId="0" borderId="0"/>
    <xf numFmtId="0" fontId="5" fillId="0" borderId="0"/>
    <xf numFmtId="0" fontId="42" fillId="0" borderId="0"/>
  </cellStyleXfs>
  <cellXfs count="1060">
    <xf numFmtId="0" fontId="0" fillId="0" borderId="0" xfId="0"/>
    <xf numFmtId="164" fontId="8" fillId="0" borderId="0" xfId="0" applyNumberFormat="1" applyFont="1"/>
    <xf numFmtId="165" fontId="8" fillId="0" borderId="0" xfId="0" applyNumberFormat="1" applyFont="1"/>
    <xf numFmtId="0" fontId="8" fillId="0" borderId="0" xfId="0" applyFont="1"/>
    <xf numFmtId="0" fontId="7" fillId="0" borderId="0" xfId="0" applyFont="1"/>
    <xf numFmtId="0" fontId="8" fillId="0" borderId="1" xfId="0" applyFont="1" applyBorder="1"/>
    <xf numFmtId="0" fontId="8" fillId="0" borderId="4" xfId="0" applyFont="1" applyBorder="1"/>
    <xf numFmtId="164" fontId="7" fillId="0" borderId="5" xfId="0" applyNumberFormat="1" applyFont="1" applyBorder="1" applyAlignment="1">
      <alignment horizontal="center"/>
    </xf>
    <xf numFmtId="0" fontId="7" fillId="0" borderId="6" xfId="0" applyFont="1" applyBorder="1" applyAlignment="1">
      <alignment horizontal="center" wrapText="1"/>
    </xf>
    <xf numFmtId="164" fontId="7" fillId="0" borderId="7" xfId="0" applyNumberFormat="1" applyFont="1" applyBorder="1" applyAlignment="1">
      <alignment horizontal="center"/>
    </xf>
    <xf numFmtId="165" fontId="7" fillId="0" borderId="6" xfId="0" applyNumberFormat="1" applyFont="1" applyBorder="1" applyAlignment="1">
      <alignment horizontal="center" wrapText="1"/>
    </xf>
    <xf numFmtId="0" fontId="7" fillId="0" borderId="9" xfId="0" applyFont="1" applyBorder="1" applyAlignment="1">
      <alignment horizontal="left"/>
    </xf>
    <xf numFmtId="165" fontId="7" fillId="0" borderId="6" xfId="0" applyNumberFormat="1" applyFont="1" applyFill="1" applyBorder="1" applyAlignment="1">
      <alignment horizontal="center"/>
    </xf>
    <xf numFmtId="164" fontId="7" fillId="0" borderId="10" xfId="0" applyNumberFormat="1" applyFont="1" applyBorder="1" applyAlignment="1">
      <alignment horizontal="center"/>
    </xf>
    <xf numFmtId="165" fontId="7" fillId="0" borderId="11" xfId="0" applyNumberFormat="1" applyFont="1" applyFill="1" applyBorder="1" applyAlignment="1">
      <alignment horizontal="center"/>
    </xf>
    <xf numFmtId="164" fontId="7" fillId="0" borderId="12" xfId="0" applyNumberFormat="1" applyFont="1" applyBorder="1" applyAlignment="1">
      <alignment horizontal="center"/>
    </xf>
    <xf numFmtId="164" fontId="7" fillId="0" borderId="10" xfId="0" quotePrefix="1" applyNumberFormat="1" applyFont="1" applyBorder="1" applyAlignment="1">
      <alignment horizontal="center"/>
    </xf>
    <xf numFmtId="165" fontId="7" fillId="2" borderId="11" xfId="0" applyNumberFormat="1" applyFont="1" applyFill="1" applyBorder="1" applyAlignment="1">
      <alignment horizontal="center"/>
    </xf>
    <xf numFmtId="4" fontId="8" fillId="0" borderId="0" xfId="0" applyNumberFormat="1" applyFont="1" applyFill="1"/>
    <xf numFmtId="0" fontId="8" fillId="0" borderId="0" xfId="0" applyFont="1" applyFill="1"/>
    <xf numFmtId="164" fontId="7" fillId="0" borderId="14" xfId="0" quotePrefix="1" applyNumberFormat="1" applyFont="1" applyBorder="1" applyAlignment="1">
      <alignment horizontal="center"/>
    </xf>
    <xf numFmtId="165" fontId="7" fillId="2" borderId="15" xfId="0" applyNumberFormat="1" applyFont="1" applyFill="1" applyBorder="1" applyAlignment="1">
      <alignment horizontal="center"/>
    </xf>
    <xf numFmtId="164" fontId="7" fillId="0" borderId="16" xfId="0" quotePrefix="1" applyNumberFormat="1" applyFont="1" applyBorder="1" applyAlignment="1">
      <alignment horizontal="center"/>
    </xf>
    <xf numFmtId="0" fontId="7" fillId="0" borderId="9" xfId="0" quotePrefix="1" applyFont="1" applyBorder="1" applyAlignment="1">
      <alignment horizontal="left"/>
    </xf>
    <xf numFmtId="165" fontId="9" fillId="0" borderId="11" xfId="0" applyNumberFormat="1" applyFont="1" applyFill="1" applyBorder="1" applyAlignment="1">
      <alignment horizontal="center"/>
    </xf>
    <xf numFmtId="164" fontId="9" fillId="0" borderId="12" xfId="0" applyNumberFormat="1" applyFont="1" applyFill="1" applyBorder="1" applyAlignment="1">
      <alignment horizontal="center"/>
    </xf>
    <xf numFmtId="0" fontId="8" fillId="0" borderId="0" xfId="0" applyFont="1" applyFill="1" applyBorder="1"/>
    <xf numFmtId="0" fontId="7" fillId="0" borderId="9" xfId="0" applyFont="1" applyBorder="1" applyAlignment="1">
      <alignment vertical="top" wrapText="1"/>
    </xf>
    <xf numFmtId="0" fontId="8" fillId="0" borderId="9" xfId="0" applyFont="1" applyBorder="1" applyAlignment="1">
      <alignment vertical="top" wrapText="1"/>
    </xf>
    <xf numFmtId="166" fontId="8" fillId="0" borderId="0" xfId="1" applyNumberFormat="1" applyFont="1" applyFill="1" applyBorder="1" applyAlignment="1">
      <alignment horizontal="center" vertical="top" wrapText="1"/>
    </xf>
    <xf numFmtId="164" fontId="8" fillId="0" borderId="10" xfId="0" applyNumberFormat="1" applyFont="1" applyBorder="1" applyAlignment="1">
      <alignment horizontal="center"/>
    </xf>
    <xf numFmtId="4" fontId="8" fillId="0" borderId="0" xfId="1" applyNumberFormat="1" applyFont="1" applyFill="1" applyBorder="1" applyAlignment="1">
      <alignment horizontal="center" vertical="top" wrapText="1"/>
    </xf>
    <xf numFmtId="0" fontId="8" fillId="0" borderId="9" xfId="0" applyFont="1" applyBorder="1" applyAlignment="1">
      <alignment horizontal="left"/>
    </xf>
    <xf numFmtId="164" fontId="7" fillId="0" borderId="14" xfId="0" applyNumberFormat="1" applyFont="1" applyBorder="1" applyAlignment="1">
      <alignment horizontal="center"/>
    </xf>
    <xf numFmtId="165" fontId="7" fillId="0" borderId="15" xfId="0" applyNumberFormat="1" applyFont="1" applyFill="1" applyBorder="1" applyAlignment="1">
      <alignment horizontal="center"/>
    </xf>
    <xf numFmtId="4" fontId="8" fillId="0" borderId="0" xfId="0" quotePrefix="1" applyNumberFormat="1" applyFont="1" applyFill="1" applyBorder="1"/>
    <xf numFmtId="0" fontId="7" fillId="0" borderId="9" xfId="0" applyFont="1" applyBorder="1"/>
    <xf numFmtId="165" fontId="8" fillId="0" borderId="11" xfId="0" applyNumberFormat="1" applyFont="1" applyFill="1" applyBorder="1" applyAlignment="1">
      <alignment horizontal="center"/>
    </xf>
    <xf numFmtId="0" fontId="8" fillId="0" borderId="9" xfId="0" applyFont="1" applyBorder="1"/>
    <xf numFmtId="0" fontId="7" fillId="0" borderId="20" xfId="0" applyFont="1" applyBorder="1"/>
    <xf numFmtId="164" fontId="7" fillId="0" borderId="1" xfId="0" applyNumberFormat="1" applyFont="1" applyBorder="1" applyAlignment="1">
      <alignment horizontal="center"/>
    </xf>
    <xf numFmtId="165" fontId="7" fillId="0" borderId="1" xfId="0" applyNumberFormat="1" applyFont="1" applyFill="1" applyBorder="1" applyAlignment="1">
      <alignment horizontal="center"/>
    </xf>
    <xf numFmtId="0" fontId="10" fillId="0" borderId="0" xfId="0" applyFont="1" applyAlignment="1">
      <alignment horizontal="left" vertical="center" indent="8"/>
    </xf>
    <xf numFmtId="0" fontId="11" fillId="0" borderId="0" xfId="0" applyFont="1"/>
    <xf numFmtId="0" fontId="12" fillId="0" borderId="25" xfId="0" applyFont="1" applyBorder="1" applyAlignment="1">
      <alignment wrapText="1"/>
    </xf>
    <xf numFmtId="0" fontId="12" fillId="0" borderId="26" xfId="0" applyFont="1" applyBorder="1" applyAlignment="1">
      <alignment horizontal="center" vertical="top" wrapText="1"/>
    </xf>
    <xf numFmtId="0" fontId="12" fillId="0" borderId="24" xfId="0" applyFont="1" applyBorder="1" applyAlignment="1">
      <alignment horizontal="center" vertical="top" wrapText="1"/>
    </xf>
    <xf numFmtId="0" fontId="0" fillId="0" borderId="27" xfId="0" applyBorder="1"/>
    <xf numFmtId="0" fontId="12" fillId="0" borderId="27" xfId="0" applyFont="1" applyBorder="1" applyAlignment="1">
      <alignment horizontal="center" vertical="top" wrapText="1"/>
    </xf>
    <xf numFmtId="0" fontId="12" fillId="0" borderId="13" xfId="0" applyFont="1" applyBorder="1" applyAlignment="1">
      <alignment horizontal="center" vertical="top" wrapText="1"/>
    </xf>
    <xf numFmtId="0" fontId="12" fillId="0" borderId="18" xfId="0" applyFont="1" applyBorder="1" applyAlignment="1">
      <alignment vertical="top" wrapText="1"/>
    </xf>
    <xf numFmtId="0" fontId="13" fillId="0" borderId="18" xfId="0" applyFont="1" applyBorder="1" applyAlignment="1">
      <alignment vertical="top" wrapText="1"/>
    </xf>
    <xf numFmtId="0" fontId="13" fillId="0" borderId="27" xfId="0" applyFont="1" applyBorder="1" applyAlignment="1">
      <alignment horizontal="center" vertical="top" wrapText="1"/>
    </xf>
    <xf numFmtId="0" fontId="13" fillId="0" borderId="13" xfId="0" applyFont="1" applyBorder="1" applyAlignment="1">
      <alignment horizontal="center" vertical="top" wrapText="1"/>
    </xf>
    <xf numFmtId="0" fontId="12" fillId="0" borderId="29" xfId="0" applyFont="1" applyBorder="1" applyAlignment="1">
      <alignment vertical="top" wrapText="1"/>
    </xf>
    <xf numFmtId="0" fontId="0" fillId="0" borderId="30" xfId="0" applyBorder="1"/>
    <xf numFmtId="0" fontId="0" fillId="0" borderId="23" xfId="0" applyBorder="1"/>
    <xf numFmtId="0" fontId="0" fillId="0" borderId="24" xfId="0" applyBorder="1"/>
    <xf numFmtId="0" fontId="0" fillId="0" borderId="31" xfId="0" applyBorder="1"/>
    <xf numFmtId="0" fontId="0" fillId="0" borderId="32" xfId="0" applyBorder="1"/>
    <xf numFmtId="0" fontId="12" fillId="0" borderId="30" xfId="0" applyFont="1" applyBorder="1" applyAlignment="1">
      <alignment horizontal="center" vertical="top" wrapText="1"/>
    </xf>
    <xf numFmtId="0" fontId="0" fillId="0" borderId="0" xfId="0" applyBorder="1"/>
    <xf numFmtId="0" fontId="0" fillId="0" borderId="13" xfId="0" applyBorder="1"/>
    <xf numFmtId="166" fontId="13" fillId="0" borderId="27" xfId="1" applyNumberFormat="1" applyFont="1" applyBorder="1" applyAlignment="1">
      <alignment horizontal="center" vertical="top" wrapText="1"/>
    </xf>
    <xf numFmtId="166" fontId="13" fillId="0" borderId="13" xfId="1" applyNumberFormat="1" applyFont="1" applyBorder="1" applyAlignment="1">
      <alignment horizontal="center" vertical="top" wrapText="1"/>
    </xf>
    <xf numFmtId="0" fontId="12" fillId="0" borderId="33" xfId="0" applyFont="1" applyBorder="1" applyAlignment="1">
      <alignment vertical="top" wrapText="1"/>
    </xf>
    <xf numFmtId="0" fontId="0" fillId="0" borderId="34" xfId="0" applyBorder="1"/>
    <xf numFmtId="0" fontId="0" fillId="0" borderId="28" xfId="0" applyBorder="1"/>
    <xf numFmtId="166" fontId="12" fillId="0" borderId="25" xfId="1" applyNumberFormat="1" applyFont="1" applyBorder="1" applyAlignment="1">
      <alignment horizontal="center" vertical="top" wrapText="1"/>
    </xf>
    <xf numFmtId="166" fontId="12" fillId="0" borderId="27" xfId="1" applyNumberFormat="1" applyFont="1" applyBorder="1" applyAlignment="1">
      <alignment horizontal="center" vertical="top" wrapText="1"/>
    </xf>
    <xf numFmtId="166" fontId="12" fillId="0" borderId="13" xfId="1" applyNumberFormat="1" applyFont="1" applyBorder="1" applyAlignment="1">
      <alignment horizontal="center" vertical="top" wrapText="1"/>
    </xf>
    <xf numFmtId="0" fontId="14" fillId="0" borderId="0" xfId="0" applyFont="1" applyFill="1" applyAlignment="1" applyProtection="1">
      <alignment horizontal="right"/>
    </xf>
    <xf numFmtId="17" fontId="14" fillId="0" borderId="0" xfId="0" applyNumberFormat="1" applyFont="1" applyFill="1" applyAlignment="1" applyProtection="1">
      <alignment horizontal="center"/>
    </xf>
    <xf numFmtId="0" fontId="15" fillId="0" borderId="0" xfId="0" applyNumberFormat="1" applyFont="1" applyFill="1" applyProtection="1"/>
    <xf numFmtId="0" fontId="14" fillId="0" borderId="0" xfId="0" applyFont="1" applyFill="1" applyProtection="1"/>
    <xf numFmtId="0" fontId="14" fillId="0" borderId="26" xfId="0" applyFont="1" applyFill="1" applyBorder="1" applyAlignment="1" applyProtection="1">
      <alignment horizontal="center"/>
    </xf>
    <xf numFmtId="0" fontId="14" fillId="0" borderId="24" xfId="0" applyFont="1" applyFill="1" applyBorder="1" applyAlignment="1" applyProtection="1">
      <alignment horizontal="center"/>
    </xf>
    <xf numFmtId="0" fontId="14" fillId="0" borderId="27" xfId="0" applyFont="1" applyFill="1" applyBorder="1" applyAlignment="1" applyProtection="1">
      <alignment horizontal="center"/>
    </xf>
    <xf numFmtId="0" fontId="14" fillId="0" borderId="13" xfId="0" applyFont="1" applyFill="1" applyBorder="1" applyAlignment="1" applyProtection="1">
      <alignment horizontal="center"/>
    </xf>
    <xf numFmtId="0" fontId="14" fillId="0" borderId="27" xfId="0" quotePrefix="1" applyFont="1" applyFill="1" applyBorder="1" applyAlignment="1" applyProtection="1">
      <alignment horizontal="center"/>
    </xf>
    <xf numFmtId="0" fontId="14" fillId="0" borderId="13" xfId="0" quotePrefix="1" applyFont="1" applyFill="1" applyBorder="1" applyAlignment="1" applyProtection="1">
      <alignment horizontal="center"/>
    </xf>
    <xf numFmtId="0" fontId="14" fillId="0" borderId="25" xfId="0" applyFont="1" applyFill="1" applyBorder="1" applyProtection="1"/>
    <xf numFmtId="0" fontId="14" fillId="0" borderId="29" xfId="0" applyFont="1" applyFill="1" applyBorder="1" applyProtection="1"/>
    <xf numFmtId="0" fontId="14" fillId="0" borderId="30" xfId="0" applyFont="1" applyFill="1" applyBorder="1" applyAlignment="1" applyProtection="1">
      <alignment horizontal="center"/>
    </xf>
    <xf numFmtId="0" fontId="14" fillId="0" borderId="27" xfId="0" applyFont="1" applyFill="1" applyBorder="1" applyProtection="1"/>
    <xf numFmtId="0" fontId="15" fillId="0" borderId="0" xfId="0" applyFont="1" applyFill="1" applyBorder="1" applyAlignment="1" applyProtection="1">
      <alignment horizontal="left"/>
    </xf>
    <xf numFmtId="0" fontId="14" fillId="0" borderId="30" xfId="0" applyFont="1" applyFill="1" applyBorder="1" applyProtection="1"/>
    <xf numFmtId="168" fontId="14" fillId="0" borderId="25" xfId="0" applyNumberFormat="1" applyFont="1" applyFill="1" applyBorder="1" applyProtection="1"/>
    <xf numFmtId="0" fontId="14" fillId="0" borderId="35" xfId="0" applyFont="1" applyFill="1" applyBorder="1" applyProtection="1"/>
    <xf numFmtId="168" fontId="14" fillId="0" borderId="28" xfId="0" applyNumberFormat="1" applyFont="1" applyFill="1" applyBorder="1" applyProtection="1"/>
    <xf numFmtId="0" fontId="14" fillId="0" borderId="0" xfId="0" applyFont="1" applyFill="1" applyBorder="1" applyAlignment="1" applyProtection="1">
      <alignment horizontal="left"/>
    </xf>
    <xf numFmtId="0" fontId="14" fillId="0" borderId="0" xfId="0" applyFont="1" applyFill="1" applyBorder="1" applyProtection="1"/>
    <xf numFmtId="0" fontId="14" fillId="0" borderId="26" xfId="0" applyFont="1" applyFill="1" applyBorder="1" applyProtection="1"/>
    <xf numFmtId="0" fontId="14" fillId="0" borderId="34" xfId="0" applyFont="1" applyFill="1" applyBorder="1" applyAlignment="1" applyProtection="1">
      <alignment horizontal="left"/>
    </xf>
    <xf numFmtId="0" fontId="15" fillId="0" borderId="0" xfId="0" applyFont="1" applyFill="1" applyProtection="1"/>
    <xf numFmtId="0" fontId="15" fillId="0" borderId="0" xfId="0" applyFont="1" applyFill="1" applyBorder="1" applyProtection="1"/>
    <xf numFmtId="0" fontId="14" fillId="0" borderId="33" xfId="0" applyFont="1" applyFill="1" applyBorder="1" applyProtection="1"/>
    <xf numFmtId="167" fontId="15" fillId="0" borderId="0" xfId="0" applyNumberFormat="1" applyFont="1" applyFill="1" applyProtection="1"/>
    <xf numFmtId="168" fontId="15" fillId="0" borderId="26" xfId="0" applyNumberFormat="1" applyFont="1" applyFill="1" applyBorder="1" applyProtection="1">
      <protection locked="0"/>
    </xf>
    <xf numFmtId="168" fontId="15" fillId="0" borderId="13" xfId="0" applyNumberFormat="1" applyFont="1" applyFill="1" applyBorder="1" applyProtection="1">
      <protection locked="0"/>
    </xf>
    <xf numFmtId="168" fontId="15" fillId="0" borderId="13" xfId="0" applyNumberFormat="1" applyFont="1" applyFill="1" applyBorder="1" applyProtection="1"/>
    <xf numFmtId="168" fontId="15" fillId="0" borderId="27" xfId="0" applyNumberFormat="1" applyFont="1" applyFill="1" applyBorder="1" applyProtection="1">
      <protection locked="0"/>
    </xf>
    <xf numFmtId="168" fontId="15" fillId="0" borderId="30" xfId="0" applyNumberFormat="1" applyFont="1" applyFill="1" applyBorder="1" applyProtection="1">
      <protection locked="0"/>
    </xf>
    <xf numFmtId="168" fontId="15" fillId="0" borderId="35" xfId="0" applyNumberFormat="1" applyFont="1" applyFill="1" applyBorder="1" applyProtection="1">
      <protection locked="0"/>
    </xf>
    <xf numFmtId="168" fontId="15" fillId="0" borderId="8" xfId="0" applyNumberFormat="1" applyFont="1" applyFill="1" applyBorder="1" applyProtection="1"/>
    <xf numFmtId="0" fontId="15" fillId="0" borderId="27" xfId="0" applyFont="1" applyFill="1" applyBorder="1" applyProtection="1"/>
    <xf numFmtId="0" fontId="15" fillId="0" borderId="22" xfId="0" applyFont="1" applyFill="1" applyBorder="1" applyProtection="1"/>
    <xf numFmtId="3" fontId="15" fillId="0" borderId="0" xfId="2" applyNumberFormat="1" applyFont="1" applyFill="1" applyProtection="1"/>
    <xf numFmtId="3" fontId="14" fillId="0" borderId="0" xfId="2" applyNumberFormat="1" applyFont="1" applyFill="1" applyProtection="1"/>
    <xf numFmtId="167" fontId="15" fillId="0" borderId="0" xfId="0" applyNumberFormat="1" applyFont="1" applyFill="1" applyProtection="1">
      <protection hidden="1"/>
    </xf>
    <xf numFmtId="2" fontId="15" fillId="0" borderId="0" xfId="0" applyNumberFormat="1" applyFont="1" applyFill="1" applyProtection="1"/>
    <xf numFmtId="167" fontId="15" fillId="0" borderId="0" xfId="2" applyNumberFormat="1" applyFont="1" applyFill="1" applyProtection="1"/>
    <xf numFmtId="167" fontId="16" fillId="0" borderId="0" xfId="0" applyNumberFormat="1" applyFont="1" applyFill="1" applyProtection="1">
      <protection hidden="1"/>
    </xf>
    <xf numFmtId="2" fontId="15" fillId="0" borderId="0" xfId="0" applyNumberFormat="1" applyFont="1" applyFill="1" applyBorder="1" applyProtection="1"/>
    <xf numFmtId="168" fontId="15" fillId="0" borderId="0" xfId="0" applyNumberFormat="1" applyFont="1" applyFill="1" applyBorder="1" applyProtection="1"/>
    <xf numFmtId="0" fontId="17" fillId="0" borderId="0" xfId="0" applyFont="1"/>
    <xf numFmtId="0" fontId="14" fillId="0" borderId="0" xfId="0" applyFont="1"/>
    <xf numFmtId="0" fontId="15" fillId="0" borderId="0" xfId="0" applyFont="1"/>
    <xf numFmtId="0" fontId="14" fillId="0" borderId="9" xfId="0" applyFont="1" applyBorder="1" applyAlignment="1">
      <alignment horizontal="center"/>
    </xf>
    <xf numFmtId="0" fontId="15" fillId="0" borderId="9" xfId="0" applyFont="1" applyBorder="1"/>
    <xf numFmtId="0" fontId="15" fillId="0" borderId="4" xfId="0" applyFont="1" applyBorder="1"/>
    <xf numFmtId="3" fontId="15" fillId="0" borderId="9" xfId="0" applyNumberFormat="1" applyFont="1" applyBorder="1"/>
    <xf numFmtId="0" fontId="14" fillId="0" borderId="9" xfId="0" applyFont="1" applyBorder="1" applyAlignment="1">
      <alignment horizontal="left" indent="1"/>
    </xf>
    <xf numFmtId="0" fontId="15" fillId="0" borderId="9" xfId="0" applyFont="1" applyBorder="1" applyAlignment="1">
      <alignment horizontal="left" indent="1"/>
    </xf>
    <xf numFmtId="0" fontId="18" fillId="0" borderId="9" xfId="0" applyFont="1" applyBorder="1" applyAlignment="1">
      <alignment horizontal="left" indent="1"/>
    </xf>
    <xf numFmtId="37" fontId="15" fillId="0" borderId="9" xfId="0" applyNumberFormat="1" applyFont="1" applyBorder="1"/>
    <xf numFmtId="0" fontId="15" fillId="0" borderId="9" xfId="0" applyFont="1" applyBorder="1" applyAlignment="1">
      <alignment horizontal="center"/>
    </xf>
    <xf numFmtId="0" fontId="18" fillId="0" borderId="47" xfId="0" applyFont="1" applyBorder="1" applyAlignment="1">
      <alignment horizontal="center"/>
    </xf>
    <xf numFmtId="3" fontId="15" fillId="0" borderId="47" xfId="0" applyNumberFormat="1" applyFont="1" applyBorder="1"/>
    <xf numFmtId="0" fontId="14" fillId="0" borderId="0" xfId="0" applyFont="1" applyFill="1" applyBorder="1"/>
    <xf numFmtId="0" fontId="0" fillId="0" borderId="0" xfId="0" applyFill="1"/>
    <xf numFmtId="0" fontId="6" fillId="0" borderId="0" xfId="0" applyFont="1"/>
    <xf numFmtId="0" fontId="19" fillId="0" borderId="0" xfId="0" applyFont="1"/>
    <xf numFmtId="0" fontId="20" fillId="0" borderId="0" xfId="0" applyFont="1"/>
    <xf numFmtId="0" fontId="20" fillId="0" borderId="49" xfId="0" applyFont="1" applyBorder="1"/>
    <xf numFmtId="0" fontId="20" fillId="0" borderId="14" xfId="0" applyFont="1" applyBorder="1"/>
    <xf numFmtId="0" fontId="20" fillId="0" borderId="1" xfId="0" applyFont="1" applyBorder="1"/>
    <xf numFmtId="0" fontId="19" fillId="0" borderId="49" xfId="0" applyFont="1" applyBorder="1"/>
    <xf numFmtId="0" fontId="19" fillId="0" borderId="1" xfId="0" applyFont="1" applyBorder="1"/>
    <xf numFmtId="0" fontId="20" fillId="0" borderId="19" xfId="0" applyFont="1" applyBorder="1"/>
    <xf numFmtId="0" fontId="19" fillId="0" borderId="0" xfId="0" applyFont="1" applyBorder="1"/>
    <xf numFmtId="0" fontId="20" fillId="0" borderId="1" xfId="0" applyFont="1" applyBorder="1" applyAlignment="1">
      <alignment wrapText="1"/>
    </xf>
    <xf numFmtId="17" fontId="14" fillId="0" borderId="0" xfId="0" applyNumberFormat="1" applyFont="1" applyFill="1" applyProtection="1"/>
    <xf numFmtId="0" fontId="21" fillId="0" borderId="0" xfId="0" applyFont="1" applyFill="1" applyProtection="1"/>
    <xf numFmtId="0" fontId="14" fillId="0" borderId="26" xfId="0" quotePrefix="1" applyFont="1" applyFill="1" applyBorder="1" applyAlignment="1" applyProtection="1">
      <alignment horizontal="center"/>
    </xf>
    <xf numFmtId="0" fontId="14" fillId="0" borderId="24" xfId="0" quotePrefix="1" applyFont="1" applyFill="1" applyBorder="1" applyAlignment="1" applyProtection="1">
      <alignment horizontal="center"/>
    </xf>
    <xf numFmtId="0" fontId="14" fillId="0" borderId="0" xfId="0" applyFont="1" applyFill="1" applyAlignment="1" applyProtection="1">
      <alignment horizontal="center"/>
    </xf>
    <xf numFmtId="0" fontId="15" fillId="0" borderId="36" xfId="0" applyFont="1" applyFill="1" applyBorder="1" applyProtection="1"/>
    <xf numFmtId="0" fontId="15" fillId="0" borderId="23" xfId="0" applyFont="1" applyFill="1" applyBorder="1" applyProtection="1"/>
    <xf numFmtId="168" fontId="15" fillId="0" borderId="0" xfId="0" applyNumberFormat="1" applyFont="1" applyFill="1" applyProtection="1"/>
    <xf numFmtId="0" fontId="15" fillId="0" borderId="31" xfId="0" applyFont="1" applyFill="1" applyBorder="1" applyProtection="1"/>
    <xf numFmtId="0" fontId="14" fillId="3" borderId="0" xfId="0" applyFont="1" applyFill="1" applyProtection="1"/>
    <xf numFmtId="3" fontId="14" fillId="0" borderId="4" xfId="0" quotePrefix="1" applyNumberFormat="1" applyFont="1" applyBorder="1" applyAlignment="1">
      <alignment horizontal="center"/>
    </xf>
    <xf numFmtId="0" fontId="14" fillId="0" borderId="4" xfId="0" applyFont="1" applyBorder="1" applyAlignment="1">
      <alignment horizontal="center"/>
    </xf>
    <xf numFmtId="0" fontId="15" fillId="0" borderId="9" xfId="3" applyFont="1" applyFill="1" applyBorder="1" applyAlignment="1" applyProtection="1">
      <alignment horizontal="left" indent="1"/>
    </xf>
    <xf numFmtId="0" fontId="14" fillId="0" borderId="9" xfId="3" applyFont="1" applyFill="1" applyBorder="1" applyAlignment="1" applyProtection="1">
      <alignment horizontal="center"/>
    </xf>
    <xf numFmtId="0" fontId="14" fillId="0" borderId="47" xfId="3" applyFont="1" applyFill="1" applyBorder="1" applyAlignment="1" applyProtection="1">
      <alignment horizontal="center"/>
    </xf>
    <xf numFmtId="0" fontId="14" fillId="0" borderId="1" xfId="0" applyFont="1" applyBorder="1" applyAlignment="1">
      <alignment horizontal="center"/>
    </xf>
    <xf numFmtId="0" fontId="0" fillId="0" borderId="0" xfId="0" applyFont="1"/>
    <xf numFmtId="0" fontId="14" fillId="0" borderId="0" xfId="0" applyFont="1" applyFill="1" applyBorder="1" applyAlignment="1" applyProtection="1">
      <alignment horizontal="right"/>
    </xf>
    <xf numFmtId="167" fontId="15" fillId="0" borderId="0" xfId="0" applyNumberFormat="1" applyFont="1" applyFill="1" applyBorder="1" applyProtection="1"/>
    <xf numFmtId="49" fontId="15" fillId="0" borderId="0" xfId="0" applyNumberFormat="1" applyFont="1" applyFill="1" applyBorder="1" applyProtection="1"/>
    <xf numFmtId="49" fontId="15" fillId="0" borderId="0" xfId="0" applyNumberFormat="1" applyFont="1" applyFill="1" applyBorder="1" applyProtection="1">
      <protection locked="0"/>
    </xf>
    <xf numFmtId="0" fontId="14" fillId="0" borderId="18" xfId="0" applyFont="1" applyFill="1" applyBorder="1" applyProtection="1"/>
    <xf numFmtId="0" fontId="15" fillId="0" borderId="55" xfId="0" applyFont="1" applyFill="1" applyBorder="1" applyProtection="1"/>
    <xf numFmtId="168" fontId="14" fillId="0" borderId="31" xfId="0" applyNumberFormat="1" applyFont="1" applyFill="1" applyBorder="1" applyProtection="1"/>
    <xf numFmtId="168" fontId="14" fillId="0" borderId="34" xfId="0" applyNumberFormat="1" applyFont="1" applyFill="1" applyBorder="1" applyProtection="1"/>
    <xf numFmtId="2" fontId="15" fillId="0" borderId="23" xfId="0" applyNumberFormat="1" applyFont="1" applyFill="1" applyBorder="1" applyProtection="1"/>
    <xf numFmtId="167" fontId="15" fillId="0" borderId="31" xfId="0" applyNumberFormat="1" applyFont="1" applyFill="1" applyBorder="1" applyProtection="1"/>
    <xf numFmtId="0" fontId="20" fillId="0" borderId="0" xfId="0" applyFont="1" applyAlignment="1">
      <alignment wrapText="1"/>
    </xf>
    <xf numFmtId="0" fontId="20" fillId="0" borderId="39" xfId="0" applyFont="1" applyBorder="1"/>
    <xf numFmtId="0" fontId="20" fillId="0" borderId="42" xfId="0" applyFont="1" applyBorder="1"/>
    <xf numFmtId="0" fontId="20" fillId="0" borderId="53" xfId="0" applyFont="1" applyBorder="1"/>
    <xf numFmtId="0" fontId="19" fillId="0" borderId="42" xfId="0" applyFont="1" applyBorder="1" applyAlignment="1">
      <alignment wrapText="1"/>
    </xf>
    <xf numFmtId="0" fontId="20" fillId="0" borderId="41" xfId="0" applyFont="1" applyBorder="1" applyAlignment="1">
      <alignment wrapText="1"/>
    </xf>
    <xf numFmtId="0" fontId="20" fillId="0" borderId="56" xfId="0" applyFont="1" applyBorder="1"/>
    <xf numFmtId="0" fontId="20" fillId="0" borderId="35" xfId="0" applyFont="1" applyBorder="1" applyAlignment="1">
      <alignment wrapText="1"/>
    </xf>
    <xf numFmtId="0" fontId="20" fillId="0" borderId="4" xfId="0" applyFont="1" applyBorder="1"/>
    <xf numFmtId="0" fontId="20" fillId="0" borderId="51" xfId="0" applyFont="1" applyBorder="1"/>
    <xf numFmtId="0" fontId="19" fillId="0" borderId="33" xfId="0" applyFont="1" applyBorder="1"/>
    <xf numFmtId="0" fontId="20" fillId="0" borderId="25" xfId="0" applyFont="1" applyBorder="1" applyAlignment="1">
      <alignment wrapText="1"/>
    </xf>
    <xf numFmtId="0" fontId="20" fillId="0" borderId="57" xfId="0" applyFont="1" applyBorder="1"/>
    <xf numFmtId="0" fontId="20" fillId="0" borderId="1" xfId="0" applyFont="1" applyBorder="1" applyAlignment="1">
      <alignment horizontal="right"/>
    </xf>
    <xf numFmtId="0" fontId="23" fillId="0" borderId="0" xfId="0" applyFont="1"/>
    <xf numFmtId="0" fontId="20" fillId="0" borderId="53" xfId="0" applyFont="1" applyBorder="1" applyAlignment="1">
      <alignment horizontal="right"/>
    </xf>
    <xf numFmtId="0" fontId="20" fillId="0" borderId="37" xfId="0" applyFont="1" applyBorder="1" applyAlignment="1">
      <alignment horizontal="right" wrapText="1"/>
    </xf>
    <xf numFmtId="0" fontId="14" fillId="0" borderId="24" xfId="0" applyFont="1" applyFill="1" applyBorder="1" applyAlignment="1" applyProtection="1">
      <alignment horizontal="center"/>
    </xf>
    <xf numFmtId="0" fontId="20" fillId="0" borderId="1" xfId="0" applyFont="1" applyBorder="1" applyAlignment="1">
      <alignment horizontal="right" wrapText="1"/>
    </xf>
    <xf numFmtId="0" fontId="12" fillId="0" borderId="1" xfId="0" applyFont="1" applyBorder="1"/>
    <xf numFmtId="0" fontId="13" fillId="0" borderId="0" xfId="0" applyFont="1"/>
    <xf numFmtId="0" fontId="13" fillId="0" borderId="1" xfId="0" applyFont="1" applyBorder="1"/>
    <xf numFmtId="0" fontId="13" fillId="0" borderId="1" xfId="0" applyFont="1" applyBorder="1" applyAlignment="1">
      <alignment horizontal="right"/>
    </xf>
    <xf numFmtId="0" fontId="15" fillId="0" borderId="1" xfId="0" applyFont="1" applyBorder="1"/>
    <xf numFmtId="0" fontId="13" fillId="0" borderId="1" xfId="0" applyFont="1" applyBorder="1" applyAlignment="1">
      <alignment wrapText="1"/>
    </xf>
    <xf numFmtId="0" fontId="13" fillId="0" borderId="1" xfId="0" applyFont="1" applyFill="1" applyBorder="1"/>
    <xf numFmtId="0" fontId="12" fillId="0" borderId="1" xfId="0" applyFont="1" applyFill="1" applyBorder="1"/>
    <xf numFmtId="0" fontId="13" fillId="0" borderId="49" xfId="0" applyFont="1" applyBorder="1"/>
    <xf numFmtId="0" fontId="12" fillId="0" borderId="1" xfId="0" applyFont="1" applyBorder="1" applyAlignment="1">
      <alignment horizontal="right"/>
    </xf>
    <xf numFmtId="0" fontId="12" fillId="0" borderId="19" xfId="0" applyFont="1" applyBorder="1"/>
    <xf numFmtId="0" fontId="13" fillId="0" borderId="19" xfId="0" applyFont="1" applyBorder="1"/>
    <xf numFmtId="0" fontId="13" fillId="0" borderId="14" xfId="0" applyFont="1" applyBorder="1"/>
    <xf numFmtId="0" fontId="13" fillId="0" borderId="46" xfId="0" applyFont="1" applyBorder="1"/>
    <xf numFmtId="0" fontId="13" fillId="0" borderId="38" xfId="0" applyFont="1" applyBorder="1" applyAlignment="1">
      <alignment horizontal="right"/>
    </xf>
    <xf numFmtId="0" fontId="13" fillId="0" borderId="50" xfId="0" applyFont="1" applyBorder="1" applyAlignment="1">
      <alignment horizontal="right"/>
    </xf>
    <xf numFmtId="0" fontId="13" fillId="0" borderId="43" xfId="0" applyFont="1" applyBorder="1"/>
    <xf numFmtId="0" fontId="13" fillId="0" borderId="53" xfId="0" applyFont="1" applyBorder="1" applyAlignment="1">
      <alignment horizontal="right"/>
    </xf>
    <xf numFmtId="0" fontId="13" fillId="0" borderId="53" xfId="0" applyFont="1" applyBorder="1"/>
    <xf numFmtId="0" fontId="13" fillId="0" borderId="48" xfId="0" applyFont="1" applyBorder="1"/>
    <xf numFmtId="0" fontId="13" fillId="0" borderId="21" xfId="0" applyFont="1" applyBorder="1"/>
    <xf numFmtId="0" fontId="13" fillId="0" borderId="54" xfId="0" applyFont="1" applyBorder="1"/>
    <xf numFmtId="0" fontId="13" fillId="0" borderId="58" xfId="0" applyFont="1" applyFill="1" applyBorder="1"/>
    <xf numFmtId="0" fontId="13" fillId="0" borderId="59" xfId="0" applyFont="1" applyBorder="1"/>
    <xf numFmtId="0" fontId="13" fillId="0" borderId="60" xfId="0" applyFont="1" applyBorder="1"/>
    <xf numFmtId="0" fontId="13" fillId="0" borderId="44" xfId="0" applyFont="1" applyBorder="1"/>
    <xf numFmtId="0" fontId="13" fillId="0" borderId="4" xfId="0" applyFont="1" applyBorder="1"/>
    <xf numFmtId="0" fontId="13" fillId="0" borderId="51" xfId="0" applyFont="1" applyBorder="1"/>
    <xf numFmtId="0" fontId="20" fillId="0" borderId="43" xfId="0" applyFont="1" applyBorder="1" applyAlignment="1">
      <alignment horizontal="right"/>
    </xf>
    <xf numFmtId="0" fontId="20" fillId="0" borderId="43" xfId="0" applyFont="1" applyBorder="1"/>
    <xf numFmtId="0" fontId="20" fillId="0" borderId="44" xfId="0" applyFont="1" applyBorder="1"/>
    <xf numFmtId="0" fontId="20" fillId="0" borderId="61" xfId="0" applyFont="1" applyBorder="1"/>
    <xf numFmtId="0" fontId="20" fillId="0" borderId="28" xfId="0" applyFont="1" applyBorder="1"/>
    <xf numFmtId="165" fontId="7" fillId="0" borderId="4" xfId="0" applyNumberFormat="1" applyFont="1" applyBorder="1" applyAlignment="1">
      <alignment horizontal="center" wrapText="1"/>
    </xf>
    <xf numFmtId="165" fontId="7" fillId="0" borderId="4" xfId="0" applyNumberFormat="1" applyFont="1" applyFill="1" applyBorder="1" applyAlignment="1">
      <alignment horizontal="center"/>
    </xf>
    <xf numFmtId="165" fontId="7" fillId="0" borderId="9" xfId="0" applyNumberFormat="1" applyFont="1" applyFill="1" applyBorder="1" applyAlignment="1">
      <alignment horizontal="center"/>
    </xf>
    <xf numFmtId="165" fontId="7" fillId="2" borderId="9" xfId="0" applyNumberFormat="1" applyFont="1" applyFill="1" applyBorder="1" applyAlignment="1">
      <alignment horizontal="center"/>
    </xf>
    <xf numFmtId="165" fontId="7" fillId="2" borderId="1" xfId="0" applyNumberFormat="1" applyFont="1" applyFill="1" applyBorder="1" applyAlignment="1">
      <alignment horizontal="center"/>
    </xf>
    <xf numFmtId="165" fontId="7" fillId="2" borderId="47" xfId="0" applyNumberFormat="1" applyFont="1" applyFill="1" applyBorder="1" applyAlignment="1">
      <alignment horizontal="center"/>
    </xf>
    <xf numFmtId="165" fontId="9" fillId="0" borderId="9" xfId="0" applyNumberFormat="1" applyFont="1" applyFill="1" applyBorder="1" applyAlignment="1">
      <alignment horizontal="center"/>
    </xf>
    <xf numFmtId="165" fontId="8" fillId="0" borderId="9" xfId="0" applyNumberFormat="1" applyFont="1" applyFill="1" applyBorder="1" applyAlignment="1">
      <alignment horizontal="center"/>
    </xf>
    <xf numFmtId="4" fontId="7" fillId="0" borderId="1" xfId="0" applyNumberFormat="1" applyFont="1" applyBorder="1" applyAlignment="1">
      <alignment horizontal="center"/>
    </xf>
    <xf numFmtId="165" fontId="7" fillId="0" borderId="14" xfId="0" applyNumberFormat="1" applyFont="1" applyBorder="1" applyAlignment="1">
      <alignment horizontal="center"/>
    </xf>
    <xf numFmtId="4" fontId="7" fillId="0" borderId="81" xfId="0" applyNumberFormat="1" applyFont="1" applyBorder="1" applyAlignment="1">
      <alignment horizontal="center"/>
    </xf>
    <xf numFmtId="168" fontId="14" fillId="0" borderId="13" xfId="0" applyNumberFormat="1" applyFont="1" applyFill="1" applyBorder="1" applyProtection="1"/>
    <xf numFmtId="168" fontId="14" fillId="0" borderId="26" xfId="0" applyNumberFormat="1" applyFont="1" applyFill="1" applyBorder="1" applyProtection="1"/>
    <xf numFmtId="168" fontId="14" fillId="0" borderId="27" xfId="0" applyNumberFormat="1" applyFont="1" applyFill="1" applyBorder="1" applyProtection="1"/>
    <xf numFmtId="168" fontId="14" fillId="0" borderId="0" xfId="0" applyNumberFormat="1" applyFont="1" applyFill="1" applyBorder="1" applyProtection="1"/>
    <xf numFmtId="0" fontId="14" fillId="0" borderId="34" xfId="0" applyFont="1" applyFill="1" applyBorder="1" applyProtection="1"/>
    <xf numFmtId="0" fontId="15" fillId="0" borderId="25" xfId="0" applyFont="1" applyFill="1" applyBorder="1" applyProtection="1"/>
    <xf numFmtId="168" fontId="15" fillId="0" borderId="30" xfId="0" applyNumberFormat="1" applyFont="1" applyFill="1" applyBorder="1" applyProtection="1"/>
    <xf numFmtId="0" fontId="14" fillId="0" borderId="25" xfId="0" applyFont="1" applyFill="1" applyBorder="1" applyAlignment="1" applyProtection="1">
      <alignment horizontal="center"/>
    </xf>
    <xf numFmtId="0" fontId="14" fillId="0" borderId="28" xfId="0" applyFont="1" applyFill="1" applyBorder="1" applyAlignment="1" applyProtection="1">
      <alignment horizontal="center"/>
    </xf>
    <xf numFmtId="168" fontId="14" fillId="0" borderId="26" xfId="2" applyNumberFormat="1" applyFont="1" applyFill="1" applyBorder="1" applyAlignment="1" applyProtection="1">
      <alignment horizontal="center" vertical="center" wrapText="1"/>
    </xf>
    <xf numFmtId="0" fontId="14" fillId="0" borderId="25" xfId="0" applyFont="1" applyFill="1" applyBorder="1" applyAlignment="1" applyProtection="1">
      <alignment horizontal="left"/>
    </xf>
    <xf numFmtId="0" fontId="15" fillId="0" borderId="26" xfId="0" applyFont="1" applyBorder="1"/>
    <xf numFmtId="0" fontId="15" fillId="0" borderId="27" xfId="0" applyFont="1" applyBorder="1"/>
    <xf numFmtId="0" fontId="14" fillId="0" borderId="45" xfId="0" applyFont="1" applyFill="1" applyBorder="1"/>
    <xf numFmtId="0" fontId="14" fillId="0" borderId="33" xfId="0" applyFont="1" applyBorder="1"/>
    <xf numFmtId="168" fontId="6" fillId="0" borderId="34" xfId="0" applyNumberFormat="1" applyFont="1" applyBorder="1"/>
    <xf numFmtId="168" fontId="6" fillId="0" borderId="25" xfId="0" applyNumberFormat="1" applyFont="1" applyBorder="1"/>
    <xf numFmtId="0" fontId="0" fillId="0" borderId="26" xfId="0" applyFont="1" applyBorder="1"/>
    <xf numFmtId="0" fontId="0" fillId="0" borderId="27" xfId="0" applyFont="1" applyBorder="1"/>
    <xf numFmtId="0" fontId="6" fillId="0" borderId="26" xfId="0" applyFont="1" applyBorder="1" applyAlignment="1">
      <alignment horizontal="center"/>
    </xf>
    <xf numFmtId="0" fontId="6" fillId="0" borderId="27" xfId="0" applyFont="1" applyBorder="1" applyAlignment="1">
      <alignment horizontal="center"/>
    </xf>
    <xf numFmtId="0" fontId="6" fillId="0" borderId="22" xfId="0" applyFont="1" applyBorder="1"/>
    <xf numFmtId="0" fontId="0" fillId="0" borderId="18" xfId="0" applyBorder="1"/>
    <xf numFmtId="0" fontId="6" fillId="0" borderId="18" xfId="0" applyFont="1" applyBorder="1"/>
    <xf numFmtId="0" fontId="6" fillId="0" borderId="29" xfId="0" applyFont="1" applyBorder="1"/>
    <xf numFmtId="0" fontId="6" fillId="0" borderId="33" xfId="0" applyFont="1" applyBorder="1"/>
    <xf numFmtId="166" fontId="6" fillId="0" borderId="25" xfId="1" applyNumberFormat="1" applyFont="1" applyBorder="1"/>
    <xf numFmtId="166" fontId="0" fillId="0" borderId="30" xfId="0" applyNumberFormat="1" applyFont="1" applyBorder="1"/>
    <xf numFmtId="166" fontId="0" fillId="0" borderId="27" xfId="0" applyNumberFormat="1" applyFont="1" applyBorder="1"/>
    <xf numFmtId="0" fontId="6" fillId="0" borderId="25" xfId="0" applyFont="1" applyBorder="1" applyAlignment="1">
      <alignment horizontal="left" vertical="center" wrapText="1" indent="2"/>
    </xf>
    <xf numFmtId="0" fontId="6" fillId="0" borderId="28"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2" xfId="0" applyFont="1" applyBorder="1" applyAlignment="1">
      <alignment horizontal="justify" vertical="center" wrapText="1"/>
    </xf>
    <xf numFmtId="0" fontId="0" fillId="0" borderId="32" xfId="0" applyFont="1" applyBorder="1" applyAlignment="1">
      <alignment horizontal="justify" vertical="center" wrapText="1"/>
    </xf>
    <xf numFmtId="0" fontId="5" fillId="0" borderId="32" xfId="0" applyFont="1" applyBorder="1" applyAlignment="1">
      <alignment vertical="center" wrapText="1"/>
    </xf>
    <xf numFmtId="0" fontId="0" fillId="0" borderId="30" xfId="0" applyFont="1" applyBorder="1" applyAlignment="1">
      <alignment horizontal="justify" vertical="center" wrapText="1"/>
    </xf>
    <xf numFmtId="2" fontId="12" fillId="0" borderId="25" xfId="0" applyNumberFormat="1" applyFont="1" applyBorder="1" applyAlignment="1">
      <alignment horizontal="center" vertical="top" wrapText="1"/>
    </xf>
    <xf numFmtId="2" fontId="12" fillId="0" borderId="27" xfId="0" applyNumberFormat="1" applyFont="1" applyBorder="1" applyAlignment="1">
      <alignment horizontal="center" vertical="top" wrapText="1"/>
    </xf>
    <xf numFmtId="2" fontId="12" fillId="0" borderId="13" xfId="0" applyNumberFormat="1" applyFont="1" applyBorder="1" applyAlignment="1">
      <alignment horizontal="center" vertical="top" wrapText="1"/>
    </xf>
    <xf numFmtId="2" fontId="13" fillId="0" borderId="27" xfId="0" applyNumberFormat="1" applyFont="1" applyBorder="1" applyAlignment="1">
      <alignment horizontal="center" vertical="top" wrapText="1"/>
    </xf>
    <xf numFmtId="2" fontId="7" fillId="0" borderId="14" xfId="0" applyNumberFormat="1" applyFont="1" applyBorder="1" applyAlignment="1">
      <alignment horizontal="center"/>
    </xf>
    <xf numFmtId="2" fontId="8" fillId="0" borderId="10" xfId="0" applyNumberFormat="1" applyFont="1" applyBorder="1" applyAlignment="1">
      <alignment horizontal="center"/>
    </xf>
    <xf numFmtId="164" fontId="7" fillId="2" borderId="17" xfId="0" applyNumberFormat="1" applyFont="1" applyFill="1" applyBorder="1" applyAlignment="1">
      <alignment horizontal="center"/>
    </xf>
    <xf numFmtId="2" fontId="7" fillId="0" borderId="10" xfId="0" applyNumberFormat="1" applyFont="1" applyBorder="1" applyAlignment="1">
      <alignment horizontal="center"/>
    </xf>
    <xf numFmtId="174" fontId="19" fillId="0" borderId="1" xfId="0" applyNumberFormat="1" applyFont="1" applyBorder="1"/>
    <xf numFmtId="0" fontId="20" fillId="0" borderId="1" xfId="0" applyFont="1" applyFill="1" applyBorder="1" applyAlignment="1">
      <alignment horizontal="right"/>
    </xf>
    <xf numFmtId="9" fontId="20" fillId="0" borderId="1" xfId="0" applyNumberFormat="1" applyFont="1" applyFill="1" applyBorder="1" applyAlignment="1">
      <alignment horizontal="right"/>
    </xf>
    <xf numFmtId="175" fontId="12" fillId="0" borderId="1" xfId="0" applyNumberFormat="1" applyFont="1" applyBorder="1"/>
    <xf numFmtId="0" fontId="12" fillId="0" borderId="49" xfId="0" applyFont="1" applyFill="1" applyBorder="1"/>
    <xf numFmtId="176" fontId="13" fillId="0" borderId="0" xfId="0" applyNumberFormat="1" applyFont="1"/>
    <xf numFmtId="176" fontId="13" fillId="0" borderId="1" xfId="0" applyNumberFormat="1" applyFont="1" applyBorder="1" applyAlignment="1">
      <alignment horizontal="right"/>
    </xf>
    <xf numFmtId="176" fontId="13" fillId="0" borderId="1" xfId="0" applyNumberFormat="1" applyFont="1" applyFill="1" applyBorder="1" applyAlignment="1">
      <alignment horizontal="right"/>
    </xf>
    <xf numFmtId="176" fontId="13" fillId="0" borderId="1" xfId="0" applyNumberFormat="1" applyFont="1" applyFill="1" applyBorder="1"/>
    <xf numFmtId="176" fontId="12" fillId="0" borderId="19" xfId="0" applyNumberFormat="1" applyFont="1" applyFill="1" applyBorder="1"/>
    <xf numFmtId="176" fontId="12" fillId="0" borderId="14" xfId="0" applyNumberFormat="1" applyFont="1" applyFill="1" applyBorder="1"/>
    <xf numFmtId="176" fontId="13" fillId="0" borderId="19" xfId="0" applyNumberFormat="1" applyFont="1" applyFill="1" applyBorder="1"/>
    <xf numFmtId="176" fontId="13" fillId="0" borderId="14" xfId="0" applyNumberFormat="1" applyFont="1" applyFill="1" applyBorder="1"/>
    <xf numFmtId="176" fontId="13" fillId="0" borderId="1" xfId="0" applyNumberFormat="1" applyFont="1" applyFill="1" applyBorder="1" applyAlignment="1">
      <alignment horizontal="center"/>
    </xf>
    <xf numFmtId="176" fontId="12" fillId="0" borderId="1" xfId="0" applyNumberFormat="1" applyFont="1" applyFill="1" applyBorder="1"/>
    <xf numFmtId="176" fontId="14" fillId="0" borderId="0" xfId="0" applyNumberFormat="1" applyFont="1" applyFill="1"/>
    <xf numFmtId="176" fontId="15" fillId="0" borderId="0" xfId="0" applyNumberFormat="1" applyFont="1" applyFill="1"/>
    <xf numFmtId="176" fontId="13" fillId="0" borderId="1" xfId="0" applyNumberFormat="1" applyFont="1" applyBorder="1"/>
    <xf numFmtId="176" fontId="12" fillId="0" borderId="1" xfId="0" applyNumberFormat="1" applyFont="1" applyBorder="1"/>
    <xf numFmtId="176" fontId="13" fillId="0" borderId="19" xfId="0" applyNumberFormat="1" applyFont="1" applyBorder="1"/>
    <xf numFmtId="176" fontId="13" fillId="0" borderId="14" xfId="0" applyNumberFormat="1" applyFont="1" applyBorder="1"/>
    <xf numFmtId="3" fontId="14" fillId="0" borderId="0" xfId="0" applyNumberFormat="1" applyFont="1" applyFill="1" applyProtection="1"/>
    <xf numFmtId="3" fontId="0" fillId="0" borderId="0" xfId="0" applyNumberFormat="1"/>
    <xf numFmtId="3" fontId="14" fillId="0" borderId="9" xfId="0" applyNumberFormat="1" applyFont="1" applyBorder="1" applyAlignment="1">
      <alignment horizontal="center"/>
    </xf>
    <xf numFmtId="3" fontId="14" fillId="0" borderId="4" xfId="0" applyNumberFormat="1" applyFont="1" applyBorder="1" applyAlignment="1">
      <alignment horizontal="center"/>
    </xf>
    <xf numFmtId="3" fontId="15" fillId="0" borderId="0" xfId="0" applyNumberFormat="1" applyFont="1"/>
    <xf numFmtId="3" fontId="14" fillId="0" borderId="1" xfId="0" applyNumberFormat="1" applyFont="1" applyBorder="1"/>
    <xf numFmtId="3" fontId="14" fillId="0" borderId="0" xfId="0" applyNumberFormat="1" applyFont="1"/>
    <xf numFmtId="3" fontId="15" fillId="0" borderId="0" xfId="0" applyNumberFormat="1" applyFont="1" applyBorder="1"/>
    <xf numFmtId="4" fontId="14" fillId="0" borderId="0" xfId="0" applyNumberFormat="1" applyFont="1" applyFill="1" applyProtection="1"/>
    <xf numFmtId="4" fontId="0" fillId="0" borderId="0" xfId="0" applyNumberFormat="1" applyBorder="1"/>
    <xf numFmtId="4" fontId="0" fillId="0" borderId="0" xfId="0" applyNumberFormat="1"/>
    <xf numFmtId="4" fontId="6" fillId="0" borderId="4" xfId="0" applyNumberFormat="1" applyFont="1" applyBorder="1"/>
    <xf numFmtId="4" fontId="14" fillId="0" borderId="0" xfId="0" applyNumberFormat="1" applyFont="1" applyFill="1" applyBorder="1" applyAlignment="1">
      <alignment horizontal="center"/>
    </xf>
    <xf numFmtId="4" fontId="14" fillId="0" borderId="9" xfId="0" quotePrefix="1" applyNumberFormat="1" applyFont="1" applyBorder="1" applyAlignment="1">
      <alignment horizontal="center"/>
    </xf>
    <xf numFmtId="4" fontId="14" fillId="0" borderId="0" xfId="0" applyNumberFormat="1" applyFont="1" applyBorder="1" applyAlignment="1">
      <alignment horizontal="center"/>
    </xf>
    <xf numFmtId="4" fontId="14" fillId="0" borderId="4" xfId="0" quotePrefix="1" applyNumberFormat="1" applyFont="1" applyBorder="1" applyAlignment="1">
      <alignment horizontal="center"/>
    </xf>
    <xf numFmtId="4" fontId="14" fillId="0" borderId="47" xfId="0" applyNumberFormat="1" applyFont="1" applyBorder="1" applyAlignment="1">
      <alignment horizontal="center"/>
    </xf>
    <xf numFmtId="4" fontId="14" fillId="0" borderId="9" xfId="0" applyNumberFormat="1" applyFont="1" applyBorder="1" applyAlignment="1">
      <alignment horizontal="center"/>
    </xf>
    <xf numFmtId="4" fontId="14" fillId="0" borderId="4" xfId="0" applyNumberFormat="1" applyFont="1" applyBorder="1" applyAlignment="1">
      <alignment horizontal="center"/>
    </xf>
    <xf numFmtId="4" fontId="15" fillId="0" borderId="0" xfId="0" applyNumberFormat="1" applyFont="1"/>
    <xf numFmtId="4" fontId="15" fillId="0" borderId="9" xfId="0" applyNumberFormat="1" applyFont="1" applyBorder="1"/>
    <xf numFmtId="4" fontId="15" fillId="0" borderId="0" xfId="0" applyNumberFormat="1" applyFont="1" applyBorder="1"/>
    <xf numFmtId="4" fontId="14" fillId="0" borderId="1" xfId="0" applyNumberFormat="1" applyFont="1" applyBorder="1"/>
    <xf numFmtId="4" fontId="14" fillId="0" borderId="0" xfId="0" applyNumberFormat="1" applyFont="1" applyBorder="1"/>
    <xf numFmtId="4" fontId="14" fillId="0" borderId="0" xfId="0" applyNumberFormat="1" applyFont="1"/>
    <xf numFmtId="0" fontId="14" fillId="0" borderId="0" xfId="8" applyFont="1"/>
    <xf numFmtId="0" fontId="42" fillId="0" borderId="0" xfId="8"/>
    <xf numFmtId="0" fontId="14" fillId="0" borderId="0" xfId="8" applyFont="1" applyFill="1" applyProtection="1"/>
    <xf numFmtId="0" fontId="29" fillId="0" borderId="0" xfId="8" applyFont="1" applyAlignment="1">
      <alignment horizontal="left" vertical="center" indent="1"/>
    </xf>
    <xf numFmtId="0" fontId="6" fillId="10" borderId="26" xfId="8" applyFont="1" applyFill="1" applyBorder="1" applyAlignment="1">
      <alignment horizontal="center" vertical="center" wrapText="1"/>
    </xf>
    <xf numFmtId="0" fontId="6" fillId="10" borderId="24" xfId="8" applyFont="1" applyFill="1" applyBorder="1" applyAlignment="1">
      <alignment horizontal="center" vertical="center" wrapText="1"/>
    </xf>
    <xf numFmtId="0" fontId="42" fillId="0" borderId="0" xfId="8" applyBorder="1"/>
    <xf numFmtId="0" fontId="6" fillId="10" borderId="30" xfId="8" applyFont="1" applyFill="1" applyBorder="1" applyAlignment="1">
      <alignment horizontal="center" vertical="center" wrapText="1"/>
    </xf>
    <xf numFmtId="0" fontId="6" fillId="10" borderId="27" xfId="8" applyFont="1" applyFill="1" applyBorder="1" applyAlignment="1">
      <alignment horizontal="center" vertical="center" wrapText="1"/>
    </xf>
    <xf numFmtId="0" fontId="6" fillId="10" borderId="13" xfId="8" applyFont="1" applyFill="1" applyBorder="1" applyAlignment="1">
      <alignment horizontal="center" vertical="center" wrapText="1"/>
    </xf>
    <xf numFmtId="0" fontId="42" fillId="0" borderId="0" xfId="8" applyBorder="1" applyAlignment="1">
      <alignment vertical="top" wrapText="1"/>
    </xf>
    <xf numFmtId="0" fontId="5" fillId="0" borderId="33" xfId="8" applyFont="1" applyBorder="1" applyAlignment="1">
      <alignment horizontal="center" vertical="center" wrapText="1"/>
    </xf>
    <xf numFmtId="0" fontId="43" fillId="0" borderId="61" xfId="8" applyFont="1" applyBorder="1" applyAlignment="1">
      <alignment horizontal="left" vertical="top"/>
    </xf>
    <xf numFmtId="0" fontId="43" fillId="0" borderId="36" xfId="8" applyFont="1" applyBorder="1" applyAlignment="1">
      <alignment horizontal="left" vertical="top" wrapText="1"/>
    </xf>
    <xf numFmtId="0" fontId="42" fillId="0" borderId="97" xfId="8" applyFont="1" applyBorder="1" applyAlignment="1">
      <alignment horizontal="left" vertical="top" wrapText="1"/>
    </xf>
    <xf numFmtId="0" fontId="44" fillId="0" borderId="38" xfId="8" applyFont="1" applyBorder="1" applyAlignment="1">
      <alignment horizontal="left" vertical="top" wrapText="1"/>
    </xf>
    <xf numFmtId="0" fontId="43" fillId="0" borderId="38" xfId="8" applyFont="1" applyBorder="1" applyAlignment="1">
      <alignment horizontal="left" vertical="top" wrapText="1"/>
    </xf>
    <xf numFmtId="0" fontId="43" fillId="0" borderId="50" xfId="8" applyFont="1" applyBorder="1" applyAlignment="1">
      <alignment horizontal="left" vertical="top" wrapText="1"/>
    </xf>
    <xf numFmtId="0" fontId="45" fillId="0" borderId="13" xfId="8" applyFont="1" applyBorder="1" applyAlignment="1">
      <alignment vertical="top" wrapText="1"/>
    </xf>
    <xf numFmtId="0" fontId="46" fillId="0" borderId="21" xfId="8" applyFont="1" applyBorder="1" applyAlignment="1">
      <alignment horizontal="left" vertical="top"/>
    </xf>
    <xf numFmtId="0" fontId="43" fillId="0" borderId="21" xfId="8" applyFont="1" applyBorder="1" applyAlignment="1">
      <alignment horizontal="left" vertical="top" wrapText="1"/>
    </xf>
    <xf numFmtId="0" fontId="46" fillId="0" borderId="54" xfId="8" applyFont="1" applyBorder="1" applyAlignment="1">
      <alignment horizontal="left" vertical="top" wrapText="1"/>
    </xf>
    <xf numFmtId="0" fontId="47" fillId="0" borderId="47" xfId="0" applyFont="1" applyBorder="1" applyAlignment="1">
      <alignment horizontal="justify"/>
    </xf>
    <xf numFmtId="0" fontId="42" fillId="0" borderId="47" xfId="8" applyFont="1" applyBorder="1" applyAlignment="1">
      <alignment horizontal="left" vertical="top"/>
    </xf>
    <xf numFmtId="0" fontId="42" fillId="0" borderId="99" xfId="8" applyFont="1" applyBorder="1" applyAlignment="1">
      <alignment horizontal="left" vertical="top" wrapText="1"/>
    </xf>
    <xf numFmtId="0" fontId="42" fillId="0" borderId="0" xfId="8" applyAlignment="1"/>
    <xf numFmtId="0" fontId="27" fillId="0" borderId="0" xfId="8" applyFont="1" applyBorder="1" applyAlignment="1">
      <alignment vertical="top" wrapText="1"/>
    </xf>
    <xf numFmtId="0" fontId="42" fillId="0" borderId="0" xfId="8" applyBorder="1" applyAlignment="1"/>
    <xf numFmtId="0" fontId="47" fillId="0" borderId="1" xfId="0" applyFont="1" applyBorder="1" applyAlignment="1">
      <alignment horizontal="left" vertical="top" wrapText="1"/>
    </xf>
    <xf numFmtId="0" fontId="42" fillId="0" borderId="1" xfId="8" applyFont="1" applyBorder="1" applyAlignment="1">
      <alignment horizontal="left" vertical="top"/>
    </xf>
    <xf numFmtId="0" fontId="42" fillId="0" borderId="53" xfId="8" applyFont="1" applyBorder="1" applyAlignment="1">
      <alignment horizontal="left" vertical="top" wrapText="1"/>
    </xf>
    <xf numFmtId="0" fontId="47" fillId="0" borderId="1" xfId="0" applyFont="1" applyBorder="1" applyAlignment="1">
      <alignment horizontal="justify" vertical="top"/>
    </xf>
    <xf numFmtId="0" fontId="44" fillId="0" borderId="54" xfId="8" applyFont="1" applyBorder="1" applyAlignment="1">
      <alignment horizontal="left" vertical="top" wrapText="1"/>
    </xf>
    <xf numFmtId="0" fontId="5" fillId="0" borderId="29" xfId="8" applyFont="1" applyBorder="1" applyAlignment="1">
      <alignment vertical="center" wrapText="1"/>
    </xf>
    <xf numFmtId="0" fontId="42" fillId="0" borderId="58" xfId="8" applyFont="1" applyBorder="1" applyAlignment="1">
      <alignment horizontal="left" vertical="top" wrapText="1"/>
    </xf>
    <xf numFmtId="0" fontId="42" fillId="0" borderId="59" xfId="8" applyFont="1" applyBorder="1" applyAlignment="1">
      <alignment horizontal="left" vertical="top" wrapText="1"/>
    </xf>
    <xf numFmtId="0" fontId="43" fillId="0" borderId="60" xfId="8" applyFont="1" applyBorder="1" applyAlignment="1">
      <alignment horizontal="left" vertical="top" wrapText="1"/>
    </xf>
    <xf numFmtId="0" fontId="5" fillId="0" borderId="25" xfId="8" applyFont="1" applyBorder="1" applyAlignment="1">
      <alignment vertical="center"/>
    </xf>
    <xf numFmtId="0" fontId="42" fillId="0" borderId="61" xfId="8" applyFont="1" applyBorder="1" applyAlignment="1">
      <alignment horizontal="left" vertical="top" wrapText="1"/>
    </xf>
    <xf numFmtId="0" fontId="46" fillId="0" borderId="36" xfId="8" applyFont="1" applyBorder="1" applyAlignment="1">
      <alignment horizontal="left" vertical="top" wrapText="1"/>
    </xf>
    <xf numFmtId="0" fontId="46" fillId="0" borderId="97" xfId="8" applyFont="1" applyBorder="1" applyAlignment="1">
      <alignment horizontal="left" vertical="top" wrapText="1"/>
    </xf>
    <xf numFmtId="0" fontId="42" fillId="0" borderId="38" xfId="8" applyFont="1" applyBorder="1" applyAlignment="1">
      <alignment horizontal="left" vertical="top" wrapText="1"/>
    </xf>
    <xf numFmtId="0" fontId="46" fillId="0" borderId="50" xfId="8" applyFont="1" applyBorder="1" applyAlignment="1">
      <alignment horizontal="left" vertical="top" wrapText="1"/>
    </xf>
    <xf numFmtId="0" fontId="42" fillId="0" borderId="0" xfId="8" applyAlignment="1">
      <alignment wrapText="1"/>
    </xf>
    <xf numFmtId="0" fontId="42" fillId="0" borderId="1" xfId="8" applyFont="1" applyBorder="1" applyAlignment="1">
      <alignment horizontal="left" vertical="top" wrapText="1"/>
    </xf>
    <xf numFmtId="0" fontId="46" fillId="0" borderId="53" xfId="8" applyFont="1" applyBorder="1" applyAlignment="1">
      <alignment horizontal="left" vertical="top" wrapText="1"/>
    </xf>
    <xf numFmtId="0" fontId="42" fillId="0" borderId="53" xfId="8" applyFont="1" applyBorder="1" applyAlignment="1">
      <alignment wrapText="1"/>
    </xf>
    <xf numFmtId="0" fontId="46" fillId="0" borderId="21" xfId="8" applyFont="1" applyBorder="1" applyAlignment="1">
      <alignment horizontal="left" vertical="top" wrapText="1"/>
    </xf>
    <xf numFmtId="0" fontId="42" fillId="0" borderId="47" xfId="8" applyFont="1" applyBorder="1" applyAlignment="1">
      <alignment horizontal="left" vertical="top" wrapText="1"/>
    </xf>
    <xf numFmtId="0" fontId="42" fillId="0" borderId="47" xfId="8" applyFont="1" applyBorder="1" applyAlignment="1">
      <alignment vertical="top" wrapText="1"/>
    </xf>
    <xf numFmtId="0" fontId="47" fillId="0" borderId="99" xfId="0" applyFont="1" applyBorder="1" applyAlignment="1">
      <alignment wrapText="1"/>
    </xf>
    <xf numFmtId="0" fontId="46" fillId="0" borderId="1" xfId="8" applyFont="1" applyBorder="1" applyAlignment="1">
      <alignment horizontal="left" vertical="top" wrapText="1"/>
    </xf>
    <xf numFmtId="0" fontId="42" fillId="0" borderId="21" xfId="8" applyFont="1" applyBorder="1" applyAlignment="1">
      <alignment horizontal="left" vertical="top" wrapText="1"/>
    </xf>
    <xf numFmtId="0" fontId="43" fillId="0" borderId="21" xfId="8" applyFont="1" applyBorder="1" applyAlignment="1">
      <alignment horizontal="left" vertical="top"/>
    </xf>
    <xf numFmtId="0" fontId="42" fillId="0" borderId="54" xfId="8" applyFont="1" applyBorder="1" applyAlignment="1">
      <alignment horizontal="left" vertical="top" wrapText="1"/>
    </xf>
    <xf numFmtId="0" fontId="5" fillId="0" borderId="100" xfId="8" applyFont="1" applyBorder="1" applyAlignment="1">
      <alignment vertical="center"/>
    </xf>
    <xf numFmtId="0" fontId="34" fillId="0" borderId="0" xfId="8" applyFont="1" applyBorder="1" applyAlignment="1">
      <alignment vertical="top" wrapText="1"/>
    </xf>
    <xf numFmtId="0" fontId="48" fillId="0" borderId="0" xfId="8" applyFont="1" applyBorder="1" applyAlignment="1">
      <alignment horizontal="right" wrapText="1"/>
    </xf>
    <xf numFmtId="0" fontId="45" fillId="0" borderId="0" xfId="8" applyFont="1" applyBorder="1" applyAlignment="1">
      <alignment vertical="top" wrapText="1"/>
    </xf>
    <xf numFmtId="0" fontId="0" fillId="0" borderId="0" xfId="0" applyAlignment="1">
      <alignment horizontal="justify"/>
    </xf>
    <xf numFmtId="0" fontId="42" fillId="0" borderId="0" xfId="8" applyFont="1"/>
    <xf numFmtId="0" fontId="28" fillId="8" borderId="26" xfId="8" applyFont="1" applyFill="1" applyBorder="1" applyAlignment="1">
      <alignment vertical="center" wrapText="1"/>
    </xf>
    <xf numFmtId="0" fontId="28" fillId="8" borderId="24" xfId="8" applyFont="1" applyFill="1" applyBorder="1" applyAlignment="1">
      <alignment horizontal="center" vertical="center" wrapText="1"/>
    </xf>
    <xf numFmtId="0" fontId="28" fillId="8" borderId="25" xfId="8" applyFont="1" applyFill="1" applyBorder="1" applyAlignment="1">
      <alignment horizontal="center" vertical="center" wrapText="1"/>
    </xf>
    <xf numFmtId="0" fontId="43" fillId="0" borderId="38" xfId="8" applyFont="1" applyFill="1" applyBorder="1" applyAlignment="1">
      <alignment horizontal="left" vertical="top" wrapText="1"/>
    </xf>
    <xf numFmtId="0" fontId="43" fillId="0" borderId="50" xfId="0" applyFont="1" applyBorder="1" applyAlignment="1">
      <alignment wrapText="1"/>
    </xf>
    <xf numFmtId="0" fontId="50" fillId="0" borderId="1" xfId="0" applyFont="1" applyBorder="1" applyAlignment="1">
      <alignment horizontal="left" vertical="top"/>
    </xf>
    <xf numFmtId="0" fontId="43" fillId="0" borderId="1" xfId="8" applyFont="1" applyFill="1" applyBorder="1" applyAlignment="1">
      <alignment horizontal="left" vertical="top" wrapText="1"/>
    </xf>
    <xf numFmtId="0" fontId="50" fillId="0" borderId="53" xfId="0" applyFont="1" applyBorder="1" applyAlignment="1">
      <alignment wrapText="1"/>
    </xf>
    <xf numFmtId="0" fontId="44" fillId="0" borderId="1" xfId="8" applyFont="1" applyBorder="1" applyAlignment="1">
      <alignment horizontal="left" vertical="top" wrapText="1"/>
    </xf>
    <xf numFmtId="0" fontId="44" fillId="0" borderId="53" xfId="8" applyFont="1" applyBorder="1" applyAlignment="1">
      <alignment horizontal="left" vertical="top" wrapText="1"/>
    </xf>
    <xf numFmtId="0" fontId="44" fillId="0" borderId="1" xfId="8" applyFont="1" applyBorder="1" applyAlignment="1">
      <alignment vertical="top" wrapText="1"/>
    </xf>
    <xf numFmtId="0" fontId="44" fillId="0" borderId="53" xfId="8" applyFont="1" applyBorder="1" applyAlignment="1">
      <alignment vertical="top" wrapText="1"/>
    </xf>
    <xf numFmtId="0" fontId="8" fillId="0" borderId="1" xfId="8" applyFont="1" applyBorder="1" applyAlignment="1">
      <alignment horizontal="left" vertical="top" wrapText="1"/>
    </xf>
    <xf numFmtId="0" fontId="43" fillId="0" borderId="1" xfId="8" applyFont="1" applyBorder="1" applyAlignment="1">
      <alignment horizontal="left" vertical="top" wrapText="1"/>
    </xf>
    <xf numFmtId="0" fontId="43" fillId="0" borderId="53" xfId="8" applyFont="1" applyBorder="1" applyAlignment="1">
      <alignment horizontal="left" vertical="top" wrapText="1"/>
    </xf>
    <xf numFmtId="0" fontId="43" fillId="0" borderId="4" xfId="8" applyFont="1" applyBorder="1" applyAlignment="1">
      <alignment horizontal="left" vertical="top" wrapText="1"/>
    </xf>
    <xf numFmtId="0" fontId="43" fillId="0" borderId="51" xfId="8" applyFont="1" applyBorder="1" applyAlignment="1">
      <alignment horizontal="left" vertical="top" wrapText="1"/>
    </xf>
    <xf numFmtId="0" fontId="50" fillId="0" borderId="38" xfId="0" applyFont="1" applyBorder="1" applyAlignment="1">
      <alignment horizontal="left" vertical="top"/>
    </xf>
    <xf numFmtId="0" fontId="51" fillId="0" borderId="50" xfId="0" applyFont="1" applyBorder="1" applyAlignment="1">
      <alignment wrapText="1"/>
    </xf>
    <xf numFmtId="0" fontId="51" fillId="0" borderId="0" xfId="0" applyFont="1"/>
    <xf numFmtId="0" fontId="43" fillId="0" borderId="1" xfId="8" applyFont="1" applyBorder="1" applyAlignment="1">
      <alignment vertical="top" wrapText="1"/>
    </xf>
    <xf numFmtId="0" fontId="52" fillId="0" borderId="53" xfId="8" applyFont="1" applyBorder="1" applyAlignment="1">
      <alignment horizontal="left" vertical="top" wrapText="1"/>
    </xf>
    <xf numFmtId="0" fontId="53" fillId="0" borderId="1" xfId="8" applyFont="1" applyBorder="1" applyAlignment="1">
      <alignment horizontal="left" vertical="top" wrapText="1"/>
    </xf>
    <xf numFmtId="0" fontId="44" fillId="0" borderId="4" xfId="8" applyFont="1" applyBorder="1" applyAlignment="1">
      <alignment horizontal="left" vertical="top" wrapText="1"/>
    </xf>
    <xf numFmtId="0" fontId="43" fillId="0" borderId="53" xfId="0" applyFont="1" applyBorder="1" applyAlignment="1">
      <alignment wrapText="1"/>
    </xf>
    <xf numFmtId="0" fontId="50" fillId="0" borderId="1" xfId="0" applyFont="1" applyBorder="1"/>
    <xf numFmtId="0" fontId="42" fillId="0" borderId="4" xfId="8" applyFont="1" applyBorder="1" applyAlignment="1">
      <alignment horizontal="left" vertical="top" wrapText="1"/>
    </xf>
    <xf numFmtId="0" fontId="42" fillId="0" borderId="51" xfId="8" applyFont="1" applyBorder="1" applyAlignment="1">
      <alignment horizontal="left" vertical="top" wrapText="1"/>
    </xf>
    <xf numFmtId="0" fontId="43" fillId="0" borderId="1" xfId="0" applyFont="1" applyBorder="1" applyAlignment="1">
      <alignment horizontal="left" vertical="top"/>
    </xf>
    <xf numFmtId="0" fontId="43" fillId="0" borderId="1" xfId="8" applyFont="1" applyBorder="1" applyAlignment="1">
      <alignment horizontal="left" vertical="top"/>
    </xf>
    <xf numFmtId="0" fontId="47" fillId="0" borderId="53" xfId="0" applyFont="1" applyBorder="1" applyAlignment="1">
      <alignment horizontal="justify"/>
    </xf>
    <xf numFmtId="0" fontId="43" fillId="0" borderId="1" xfId="0" applyFont="1" applyBorder="1"/>
    <xf numFmtId="0" fontId="43" fillId="0" borderId="21" xfId="8" applyFont="1" applyBorder="1" applyAlignment="1"/>
    <xf numFmtId="0" fontId="44" fillId="0" borderId="50" xfId="8" applyFont="1" applyBorder="1" applyAlignment="1">
      <alignment horizontal="left" vertical="top" wrapText="1"/>
    </xf>
    <xf numFmtId="0" fontId="43" fillId="0" borderId="38" xfId="0" applyFont="1" applyBorder="1" applyAlignment="1">
      <alignment horizontal="left" wrapText="1"/>
    </xf>
    <xf numFmtId="0" fontId="43" fillId="0" borderId="1" xfId="0" applyFont="1" applyBorder="1" applyAlignment="1">
      <alignment horizontal="left" vertical="top" wrapText="1"/>
    </xf>
    <xf numFmtId="0" fontId="43" fillId="0" borderId="1" xfId="0" applyFont="1" applyBorder="1" applyAlignment="1">
      <alignment vertical="top"/>
    </xf>
    <xf numFmtId="0" fontId="43" fillId="0" borderId="1" xfId="0" applyFont="1" applyBorder="1" applyAlignment="1">
      <alignment horizontal="left" wrapText="1"/>
    </xf>
    <xf numFmtId="0" fontId="44" fillId="0" borderId="21" xfId="8" applyFont="1" applyBorder="1" applyAlignment="1">
      <alignment horizontal="left" vertical="top" wrapText="1"/>
    </xf>
    <xf numFmtId="0" fontId="43" fillId="0" borderId="54" xfId="8" applyFont="1" applyBorder="1" applyAlignment="1">
      <alignment vertical="center" wrapText="1"/>
    </xf>
    <xf numFmtId="0" fontId="43" fillId="0" borderId="38" xfId="0" applyFont="1" applyBorder="1" applyAlignment="1">
      <alignment vertical="top"/>
    </xf>
    <xf numFmtId="0" fontId="30" fillId="0" borderId="1" xfId="0" applyFont="1" applyBorder="1" applyAlignment="1">
      <alignment horizontal="left" vertical="top"/>
    </xf>
    <xf numFmtId="0" fontId="30" fillId="0" borderId="53" xfId="0" applyFont="1" applyBorder="1" applyAlignment="1">
      <alignment horizontal="justify"/>
    </xf>
    <xf numFmtId="0" fontId="53" fillId="0" borderId="53" xfId="8" applyFont="1" applyBorder="1" applyAlignment="1">
      <alignment horizontal="left" vertical="top" wrapText="1"/>
    </xf>
    <xf numFmtId="0" fontId="42" fillId="0" borderId="53" xfId="8" applyFont="1" applyBorder="1" applyAlignment="1">
      <alignment vertical="top" wrapText="1"/>
    </xf>
    <xf numFmtId="0" fontId="53" fillId="0" borderId="21" xfId="8" applyFont="1" applyBorder="1" applyAlignment="1">
      <alignment horizontal="left" vertical="top" wrapText="1"/>
    </xf>
    <xf numFmtId="0" fontId="53" fillId="0" borderId="54" xfId="8" applyFont="1" applyBorder="1" applyAlignment="1">
      <alignment horizontal="left" vertical="top" wrapText="1"/>
    </xf>
    <xf numFmtId="0" fontId="42" fillId="0" borderId="0" xfId="8" applyFont="1" applyAlignment="1">
      <alignment horizontal="left" vertical="top" wrapText="1"/>
    </xf>
    <xf numFmtId="0" fontId="33" fillId="0" borderId="0" xfId="0" applyFont="1"/>
    <xf numFmtId="0" fontId="4" fillId="0" borderId="0" xfId="0" applyFont="1" applyAlignment="1">
      <alignment horizontal="left"/>
    </xf>
    <xf numFmtId="0" fontId="19" fillId="0" borderId="0" xfId="0" applyFont="1" applyAlignment="1">
      <alignment horizontal="left"/>
    </xf>
    <xf numFmtId="0" fontId="4" fillId="0" borderId="0" xfId="0" applyFont="1"/>
    <xf numFmtId="0" fontId="14" fillId="0" borderId="0" xfId="9" applyFont="1"/>
    <xf numFmtId="0" fontId="5" fillId="0" borderId="0" xfId="9"/>
    <xf numFmtId="0" fontId="14" fillId="0" borderId="0" xfId="9" applyFont="1" applyFill="1" applyProtection="1"/>
    <xf numFmtId="0" fontId="42" fillId="0" borderId="0" xfId="10"/>
    <xf numFmtId="0" fontId="6" fillId="0" borderId="0" xfId="9" applyFont="1" applyAlignment="1">
      <alignment vertical="center"/>
    </xf>
    <xf numFmtId="0" fontId="30" fillId="0" borderId="31" xfId="9" applyFont="1" applyBorder="1" applyAlignment="1">
      <alignment wrapText="1"/>
    </xf>
    <xf numFmtId="0" fontId="30" fillId="0" borderId="31" xfId="9" applyFont="1" applyBorder="1"/>
    <xf numFmtId="0" fontId="31" fillId="0" borderId="31" xfId="9" applyFont="1" applyBorder="1" applyAlignment="1">
      <alignment horizontal="center" vertical="center" wrapText="1"/>
    </xf>
    <xf numFmtId="0" fontId="19" fillId="12" borderId="13" xfId="9" applyFont="1" applyFill="1" applyBorder="1" applyAlignment="1">
      <alignment horizontal="center" vertical="center" wrapText="1"/>
    </xf>
    <xf numFmtId="0" fontId="19" fillId="12" borderId="32" xfId="9" applyFont="1" applyFill="1" applyBorder="1" applyAlignment="1">
      <alignment horizontal="center" vertical="center" wrapText="1"/>
    </xf>
    <xf numFmtId="0" fontId="32" fillId="0" borderId="27" xfId="9" applyFont="1" applyBorder="1" applyAlignment="1">
      <alignment vertical="center"/>
    </xf>
    <xf numFmtId="0" fontId="32" fillId="0" borderId="13" xfId="9" applyFont="1" applyBorder="1" applyAlignment="1">
      <alignment horizontal="center" vertical="center"/>
    </xf>
    <xf numFmtId="0" fontId="32" fillId="0" borderId="13" xfId="9" applyFont="1" applyBorder="1" applyAlignment="1">
      <alignment horizontal="center" vertical="center" wrapText="1"/>
    </xf>
    <xf numFmtId="0" fontId="32" fillId="0" borderId="26" xfId="9" applyFont="1" applyBorder="1" applyAlignment="1">
      <alignment vertical="center"/>
    </xf>
    <xf numFmtId="0" fontId="32" fillId="0" borderId="24" xfId="9" applyFont="1" applyBorder="1" applyAlignment="1">
      <alignment horizontal="center" vertical="center"/>
    </xf>
    <xf numFmtId="0" fontId="32" fillId="0" borderId="24" xfId="9" applyFont="1" applyBorder="1" applyAlignment="1">
      <alignment horizontal="center" vertical="center" wrapText="1"/>
    </xf>
    <xf numFmtId="0" fontId="4" fillId="13" borderId="33" xfId="9" applyFont="1" applyFill="1" applyBorder="1" applyAlignment="1">
      <alignment vertical="center"/>
    </xf>
    <xf numFmtId="0" fontId="4" fillId="13" borderId="34" xfId="9" applyFont="1" applyFill="1" applyBorder="1" applyAlignment="1">
      <alignment horizontal="center" vertical="center"/>
    </xf>
    <xf numFmtId="0" fontId="4" fillId="13" borderId="34" xfId="9" applyFont="1" applyFill="1" applyBorder="1" applyAlignment="1">
      <alignment horizontal="center" vertical="center" wrapText="1"/>
    </xf>
    <xf numFmtId="0" fontId="32" fillId="0" borderId="30" xfId="9" applyFont="1" applyBorder="1" applyAlignment="1">
      <alignment vertical="center"/>
    </xf>
    <xf numFmtId="0" fontId="32" fillId="0" borderId="32" xfId="9" applyFont="1" applyBorder="1" applyAlignment="1">
      <alignment horizontal="center" vertical="center"/>
    </xf>
    <xf numFmtId="0" fontId="32" fillId="0" borderId="32" xfId="9" applyFont="1" applyBorder="1" applyAlignment="1">
      <alignment horizontal="center" vertical="center" wrapText="1"/>
    </xf>
    <xf numFmtId="0" fontId="32" fillId="0" borderId="28" xfId="9" applyFont="1" applyBorder="1" applyAlignment="1">
      <alignment horizontal="center" vertical="center"/>
    </xf>
    <xf numFmtId="0" fontId="32" fillId="0" borderId="28" xfId="9" applyFont="1" applyBorder="1" applyAlignment="1">
      <alignment horizontal="center" vertical="center" wrapText="1"/>
    </xf>
    <xf numFmtId="0" fontId="4" fillId="0" borderId="32" xfId="9" applyFont="1" applyBorder="1" applyAlignment="1">
      <alignment horizontal="center" vertical="center" wrapText="1"/>
    </xf>
    <xf numFmtId="0" fontId="4" fillId="0" borderId="13" xfId="9" applyFont="1" applyBorder="1" applyAlignment="1">
      <alignment horizontal="center" vertical="center" wrapText="1"/>
    </xf>
    <xf numFmtId="0" fontId="32" fillId="0" borderId="25" xfId="9" applyFont="1" applyBorder="1" applyAlignment="1">
      <alignment vertical="center"/>
    </xf>
    <xf numFmtId="0" fontId="32" fillId="0" borderId="27" xfId="9" applyFont="1" applyBorder="1" applyAlignment="1">
      <alignment vertical="center" wrapText="1"/>
    </xf>
    <xf numFmtId="0" fontId="32" fillId="9" borderId="27" xfId="9" applyFont="1" applyFill="1" applyBorder="1" applyAlignment="1">
      <alignment vertical="center"/>
    </xf>
    <xf numFmtId="0" fontId="32" fillId="9" borderId="13" xfId="9" applyFont="1" applyFill="1" applyBorder="1" applyAlignment="1">
      <alignment horizontal="center" vertical="center"/>
    </xf>
    <xf numFmtId="0" fontId="32" fillId="9" borderId="13" xfId="9" applyFont="1" applyFill="1" applyBorder="1" applyAlignment="1">
      <alignment horizontal="center" vertical="center" wrapText="1"/>
    </xf>
    <xf numFmtId="0" fontId="32" fillId="13" borderId="33" xfId="9" applyFont="1" applyFill="1" applyBorder="1" applyAlignment="1">
      <alignment vertical="center"/>
    </xf>
    <xf numFmtId="0" fontId="32" fillId="13" borderId="29" xfId="9" applyFont="1" applyFill="1" applyBorder="1" applyAlignment="1">
      <alignment vertical="center"/>
    </xf>
    <xf numFmtId="0" fontId="4" fillId="13" borderId="31" xfId="9" applyFont="1" applyFill="1" applyBorder="1" applyAlignment="1">
      <alignment horizontal="center" vertical="center"/>
    </xf>
    <xf numFmtId="0" fontId="4" fillId="13" borderId="31" xfId="9" applyFont="1" applyFill="1" applyBorder="1" applyAlignment="1">
      <alignment horizontal="center" vertical="center" wrapText="1"/>
    </xf>
    <xf numFmtId="0" fontId="4" fillId="9" borderId="30" xfId="9" applyFont="1" applyFill="1" applyBorder="1" applyAlignment="1">
      <alignment vertical="center"/>
    </xf>
    <xf numFmtId="0" fontId="19" fillId="12" borderId="24" xfId="9" applyFont="1" applyFill="1" applyBorder="1" applyAlignment="1">
      <alignment horizontal="center" vertical="center" wrapText="1"/>
    </xf>
    <xf numFmtId="0" fontId="4" fillId="9" borderId="25" xfId="9" applyFont="1" applyFill="1" applyBorder="1" applyAlignment="1">
      <alignment vertical="center" wrapText="1"/>
    </xf>
    <xf numFmtId="0" fontId="4" fillId="0" borderId="28" xfId="9" applyFont="1" applyBorder="1" applyAlignment="1">
      <alignment horizontal="center" vertical="center" wrapText="1"/>
    </xf>
    <xf numFmtId="0" fontId="32" fillId="0" borderId="30" xfId="9" applyFont="1" applyBorder="1" applyAlignment="1">
      <alignment vertical="center" wrapText="1"/>
    </xf>
    <xf numFmtId="0" fontId="53" fillId="0" borderId="0" xfId="10" applyFont="1"/>
    <xf numFmtId="0" fontId="4" fillId="13" borderId="29" xfId="9" applyFont="1" applyFill="1" applyBorder="1" applyAlignment="1">
      <alignment vertical="center"/>
    </xf>
    <xf numFmtId="0" fontId="54" fillId="0" borderId="30" xfId="10" applyFont="1" applyBorder="1"/>
    <xf numFmtId="0" fontId="54" fillId="0" borderId="32" xfId="10" applyFont="1" applyBorder="1" applyAlignment="1">
      <alignment horizontal="center"/>
    </xf>
    <xf numFmtId="0" fontId="53" fillId="0" borderId="25" xfId="10" applyFont="1" applyBorder="1"/>
    <xf numFmtId="0" fontId="54" fillId="0" borderId="33" xfId="10" applyFont="1" applyBorder="1" applyAlignment="1">
      <alignment horizontal="center"/>
    </xf>
    <xf numFmtId="0" fontId="55" fillId="0" borderId="0" xfId="10" applyFont="1" applyBorder="1" applyAlignment="1">
      <alignment horizontal="center"/>
    </xf>
    <xf numFmtId="0" fontId="56" fillId="7" borderId="0" xfId="10" applyFont="1" applyFill="1" applyBorder="1" applyAlignment="1">
      <alignment horizontal="center"/>
    </xf>
    <xf numFmtId="0" fontId="57" fillId="0" borderId="0" xfId="10" applyFont="1" applyBorder="1"/>
    <xf numFmtId="0" fontId="57" fillId="0" borderId="0" xfId="10" applyFont="1"/>
    <xf numFmtId="0" fontId="32" fillId="0" borderId="30" xfId="9" applyFont="1" applyBorder="1" applyAlignment="1">
      <alignment horizontal="center" vertical="center" wrapText="1"/>
    </xf>
    <xf numFmtId="0" fontId="54" fillId="0" borderId="32" xfId="9" applyFont="1" applyBorder="1" applyAlignment="1">
      <alignment horizontal="center" vertical="center" wrapText="1"/>
    </xf>
    <xf numFmtId="0" fontId="42" fillId="0" borderId="0" xfId="10" applyFont="1"/>
    <xf numFmtId="0" fontId="32" fillId="13" borderId="31" xfId="9" applyFont="1" applyFill="1" applyBorder="1" applyAlignment="1">
      <alignment horizontal="center" vertical="center"/>
    </xf>
    <xf numFmtId="0" fontId="32" fillId="13" borderId="31" xfId="9" applyFont="1" applyFill="1" applyBorder="1" applyAlignment="1">
      <alignment horizontal="center" vertical="center" wrapText="1"/>
    </xf>
    <xf numFmtId="0" fontId="4" fillId="0" borderId="30" xfId="9" applyFont="1" applyBorder="1" applyAlignment="1">
      <alignment vertical="center" wrapText="1"/>
    </xf>
    <xf numFmtId="0" fontId="6" fillId="0" borderId="0" xfId="9" applyFont="1" applyAlignment="1">
      <alignment horizontal="center" vertical="center"/>
    </xf>
    <xf numFmtId="0" fontId="27" fillId="0" borderId="0" xfId="9" applyFont="1" applyAlignment="1">
      <alignment vertical="center"/>
    </xf>
    <xf numFmtId="0" fontId="27" fillId="0" borderId="0" xfId="9" applyFont="1"/>
    <xf numFmtId="0" fontId="33" fillId="12" borderId="25" xfId="9" applyFont="1" applyFill="1" applyBorder="1" applyAlignment="1">
      <alignment horizontal="center" vertical="center"/>
    </xf>
    <xf numFmtId="0" fontId="33" fillId="12" borderId="28" xfId="9" applyFont="1" applyFill="1" applyBorder="1" applyAlignment="1">
      <alignment horizontal="center" vertical="center"/>
    </xf>
    <xf numFmtId="0" fontId="33" fillId="12" borderId="28" xfId="9" applyFont="1" applyFill="1" applyBorder="1" applyAlignment="1">
      <alignment horizontal="center" vertical="center" wrapText="1"/>
    </xf>
    <xf numFmtId="0" fontId="30" fillId="7" borderId="30" xfId="9" applyFont="1" applyFill="1" applyBorder="1" applyAlignment="1">
      <alignment vertical="center"/>
    </xf>
    <xf numFmtId="0" fontId="30" fillId="7" borderId="32" xfId="9" applyFont="1" applyFill="1" applyBorder="1" applyAlignment="1">
      <alignment vertical="center"/>
    </xf>
    <xf numFmtId="0" fontId="5" fillId="0" borderId="0" xfId="9" applyFont="1" applyAlignment="1">
      <alignment vertical="center"/>
    </xf>
    <xf numFmtId="0" fontId="6" fillId="0" borderId="0" xfId="9" applyFont="1" applyAlignment="1">
      <alignment horizontal="left" vertical="center"/>
    </xf>
    <xf numFmtId="0" fontId="34" fillId="0" borderId="0" xfId="9" applyFont="1"/>
    <xf numFmtId="0" fontId="34" fillId="0" borderId="0" xfId="9" applyFont="1" applyAlignment="1">
      <alignment vertical="center"/>
    </xf>
    <xf numFmtId="0" fontId="28" fillId="0" borderId="0" xfId="9" applyFont="1" applyAlignment="1">
      <alignment vertical="center"/>
    </xf>
    <xf numFmtId="0" fontId="35" fillId="0" borderId="0" xfId="9" applyFont="1" applyAlignment="1">
      <alignment vertical="center"/>
    </xf>
    <xf numFmtId="0" fontId="27" fillId="0" borderId="0" xfId="9" quotePrefix="1" applyFont="1"/>
    <xf numFmtId="0" fontId="27" fillId="0" borderId="0" xfId="9" applyFont="1" applyAlignment="1">
      <alignment horizontal="left" vertical="center" indent="2"/>
    </xf>
    <xf numFmtId="0" fontId="36" fillId="0" borderId="0" xfId="9" applyFont="1" applyAlignment="1">
      <alignment horizontal="left" vertical="center" indent="2"/>
    </xf>
    <xf numFmtId="0" fontId="28" fillId="0" borderId="0" xfId="9" applyFont="1" applyAlignment="1">
      <alignment horizontal="left" vertical="center" indent="2"/>
    </xf>
    <xf numFmtId="0" fontId="23" fillId="0" borderId="0" xfId="9" applyFont="1" applyAlignment="1">
      <alignment vertical="center"/>
    </xf>
    <xf numFmtId="0" fontId="19" fillId="7" borderId="87" xfId="9" applyFont="1" applyFill="1" applyBorder="1" applyAlignment="1">
      <alignment horizontal="center" vertical="center" wrapText="1"/>
    </xf>
    <xf numFmtId="0" fontId="19" fillId="7" borderId="88" xfId="9" applyFont="1" applyFill="1" applyBorder="1" applyAlignment="1">
      <alignment horizontal="center" vertical="center" wrapText="1"/>
    </xf>
    <xf numFmtId="0" fontId="19" fillId="12" borderId="89" xfId="9" applyFont="1" applyFill="1" applyBorder="1" applyAlignment="1">
      <alignment horizontal="center" vertical="center" wrapText="1"/>
    </xf>
    <xf numFmtId="0" fontId="5" fillId="7" borderId="89" xfId="9" applyFill="1" applyBorder="1" applyAlignment="1">
      <alignment vertical="center" wrapText="1"/>
    </xf>
    <xf numFmtId="0" fontId="37" fillId="0" borderId="89" xfId="9" applyFont="1" applyBorder="1" applyAlignment="1">
      <alignment vertical="center" wrapText="1"/>
    </xf>
    <xf numFmtId="0" fontId="19" fillId="0" borderId="89" xfId="9" applyFont="1" applyBorder="1" applyAlignment="1">
      <alignment vertical="center" wrapText="1"/>
    </xf>
    <xf numFmtId="0" fontId="12" fillId="7" borderId="89" xfId="9" applyFont="1" applyFill="1" applyBorder="1" applyAlignment="1">
      <alignment vertical="center" wrapText="1"/>
    </xf>
    <xf numFmtId="0" fontId="19" fillId="7" borderId="89" xfId="9" applyFont="1" applyFill="1" applyBorder="1" applyAlignment="1">
      <alignment vertical="center" wrapText="1"/>
    </xf>
    <xf numFmtId="0" fontId="37" fillId="0" borderId="88" xfId="9" applyFont="1" applyBorder="1" applyAlignment="1">
      <alignment vertical="center" wrapText="1"/>
    </xf>
    <xf numFmtId="0" fontId="61" fillId="0" borderId="0" xfId="10" applyFont="1"/>
    <xf numFmtId="0" fontId="30" fillId="0" borderId="0" xfId="9" applyFont="1" applyAlignment="1">
      <alignment vertical="center"/>
    </xf>
    <xf numFmtId="0" fontId="38" fillId="0" borderId="0" xfId="9" applyFont="1" applyAlignment="1">
      <alignment vertical="center"/>
    </xf>
    <xf numFmtId="0" fontId="38" fillId="0" borderId="0" xfId="9" applyFont="1"/>
    <xf numFmtId="0" fontId="19" fillId="7" borderId="89" xfId="9" applyFont="1" applyFill="1" applyBorder="1" applyAlignment="1">
      <alignment horizontal="center" vertical="center" wrapText="1"/>
    </xf>
    <xf numFmtId="0" fontId="4" fillId="0" borderId="85" xfId="9" applyFont="1" applyBorder="1" applyAlignment="1">
      <alignment vertical="center" wrapText="1"/>
    </xf>
    <xf numFmtId="0" fontId="4" fillId="0" borderId="89" xfId="9" applyFont="1" applyBorder="1" applyAlignment="1">
      <alignment vertical="center" wrapText="1"/>
    </xf>
    <xf numFmtId="0" fontId="4" fillId="7" borderId="89" xfId="9" applyFont="1" applyFill="1" applyBorder="1" applyAlignment="1">
      <alignment vertical="center" wrapText="1"/>
    </xf>
    <xf numFmtId="0" fontId="4" fillId="0" borderId="85" xfId="9" applyFont="1" applyBorder="1" applyAlignment="1">
      <alignment horizontal="center" vertical="center" wrapText="1"/>
    </xf>
    <xf numFmtId="0" fontId="13" fillId="0" borderId="85" xfId="9" applyFont="1" applyBorder="1" applyAlignment="1">
      <alignment horizontal="center" vertical="center" wrapText="1"/>
    </xf>
    <xf numFmtId="0" fontId="66" fillId="0" borderId="89" xfId="9" applyFont="1" applyBorder="1" applyAlignment="1">
      <alignment vertical="top" wrapText="1"/>
    </xf>
    <xf numFmtId="0" fontId="13" fillId="0" borderId="89" xfId="9" applyFont="1" applyBorder="1" applyAlignment="1">
      <alignment vertical="center" wrapText="1"/>
    </xf>
    <xf numFmtId="0" fontId="66" fillId="7" borderId="89" xfId="9" applyFont="1" applyFill="1" applyBorder="1" applyAlignment="1">
      <alignment vertical="center" wrapText="1"/>
    </xf>
    <xf numFmtId="0" fontId="4" fillId="0" borderId="84" xfId="9" applyFont="1" applyBorder="1" applyAlignment="1">
      <alignment horizontal="center" vertical="center" wrapText="1"/>
    </xf>
    <xf numFmtId="0" fontId="12" fillId="4" borderId="62" xfId="0" applyFont="1" applyFill="1" applyBorder="1" applyAlignment="1" applyProtection="1">
      <alignment horizontal="left" vertical="center" wrapText="1"/>
      <protection locked="0"/>
    </xf>
    <xf numFmtId="0" fontId="13" fillId="4" borderId="0" xfId="0" applyFont="1" applyFill="1" applyBorder="1" applyProtection="1">
      <protection locked="0"/>
    </xf>
    <xf numFmtId="169" fontId="67" fillId="4" borderId="28" xfId="0" applyNumberFormat="1" applyFont="1" applyFill="1" applyBorder="1" applyAlignment="1" applyProtection="1">
      <alignment horizontal="left"/>
      <protection locked="0"/>
    </xf>
    <xf numFmtId="169" fontId="67" fillId="3" borderId="0" xfId="0" applyNumberFormat="1" applyFont="1" applyFill="1" applyBorder="1" applyAlignment="1" applyProtection="1">
      <alignment horizontal="left"/>
      <protection locked="0"/>
    </xf>
    <xf numFmtId="0" fontId="12" fillId="4" borderId="62" xfId="0" applyFont="1" applyFill="1" applyBorder="1" applyAlignment="1" applyProtection="1">
      <alignment horizontal="left" vertical="center"/>
      <protection locked="0"/>
    </xf>
    <xf numFmtId="170" fontId="13" fillId="4" borderId="0" xfId="0" applyNumberFormat="1" applyFont="1" applyFill="1" applyBorder="1" applyAlignment="1" applyProtection="1">
      <alignment vertical="center"/>
      <protection locked="0"/>
    </xf>
    <xf numFmtId="0" fontId="68" fillId="3" borderId="0" xfId="0" applyFont="1" applyFill="1" applyBorder="1" applyAlignment="1" applyProtection="1">
      <alignment wrapText="1"/>
      <protection locked="0"/>
    </xf>
    <xf numFmtId="0" fontId="68" fillId="0" borderId="99" xfId="0" applyFont="1" applyBorder="1" applyAlignment="1" applyProtection="1">
      <protection locked="0"/>
    </xf>
    <xf numFmtId="0" fontId="68" fillId="3" borderId="0" xfId="0" applyFont="1" applyFill="1" applyBorder="1" applyAlignment="1" applyProtection="1">
      <protection locked="0"/>
    </xf>
    <xf numFmtId="0" fontId="13" fillId="0" borderId="0" xfId="0" applyFont="1" applyAlignment="1" applyProtection="1">
      <alignment horizontal="center" vertical="center" wrapText="1"/>
      <protection locked="0"/>
    </xf>
    <xf numFmtId="0" fontId="13" fillId="0" borderId="0" xfId="0" applyFont="1" applyProtection="1">
      <protection locked="0"/>
    </xf>
    <xf numFmtId="0" fontId="13" fillId="3" borderId="0" xfId="0" applyFont="1" applyFill="1" applyBorder="1" applyProtection="1">
      <protection locked="0"/>
    </xf>
    <xf numFmtId="0" fontId="13" fillId="0" borderId="0" xfId="0" applyFont="1" applyAlignment="1" applyProtection="1">
      <alignment horizontal="left"/>
      <protection locked="0"/>
    </xf>
    <xf numFmtId="170" fontId="13" fillId="0" borderId="0" xfId="0" applyNumberFormat="1" applyFont="1" applyAlignment="1" applyProtection="1">
      <alignment horizontal="center" vertical="center"/>
      <protection locked="0"/>
    </xf>
    <xf numFmtId="0" fontId="67" fillId="5" borderId="26" xfId="0" applyFont="1" applyFill="1" applyBorder="1" applyAlignment="1" applyProtection="1">
      <alignment horizontal="center" vertical="center" wrapText="1"/>
      <protection locked="0"/>
    </xf>
    <xf numFmtId="0" fontId="67" fillId="5" borderId="33" xfId="0" applyFont="1" applyFill="1" applyBorder="1" applyAlignment="1" applyProtection="1">
      <alignment horizontal="left" vertical="center"/>
      <protection locked="0"/>
    </xf>
    <xf numFmtId="0" fontId="67" fillId="5" borderId="34" xfId="0" applyFont="1" applyFill="1" applyBorder="1" applyAlignment="1" applyProtection="1">
      <alignment horizontal="centerContinuous" vertical="center"/>
      <protection locked="0"/>
    </xf>
    <xf numFmtId="0" fontId="67" fillId="5" borderId="28" xfId="0" applyFont="1" applyFill="1" applyBorder="1" applyAlignment="1" applyProtection="1">
      <alignment horizontal="centerContinuous" vertical="center"/>
      <protection locked="0"/>
    </xf>
    <xf numFmtId="0" fontId="67" fillId="3" borderId="0" xfId="0" applyFont="1" applyFill="1" applyBorder="1" applyAlignment="1" applyProtection="1">
      <alignment horizontal="centerContinuous" vertical="center"/>
      <protection locked="0"/>
    </xf>
    <xf numFmtId="0" fontId="67" fillId="5" borderId="28"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left" vertical="center"/>
      <protection locked="0"/>
    </xf>
    <xf numFmtId="0" fontId="68" fillId="0" borderId="0" xfId="0" applyFont="1" applyProtection="1">
      <protection locked="0"/>
    </xf>
    <xf numFmtId="17" fontId="67" fillId="5" borderId="30" xfId="0" applyNumberFormat="1" applyFont="1" applyFill="1" applyBorder="1" applyAlignment="1" applyProtection="1">
      <alignment horizontal="center" vertical="center" wrapText="1"/>
      <protection locked="0"/>
    </xf>
    <xf numFmtId="0" fontId="70" fillId="6" borderId="33" xfId="5" applyFont="1" applyFill="1" applyBorder="1" applyAlignment="1" applyProtection="1">
      <alignment horizontal="center" vertical="center" wrapText="1"/>
      <protection locked="0"/>
    </xf>
    <xf numFmtId="0" fontId="70" fillId="6" borderId="28" xfId="5" applyFont="1" applyFill="1" applyBorder="1" applyAlignment="1" applyProtection="1">
      <alignment horizontal="center" vertical="center" wrapText="1"/>
      <protection locked="0"/>
    </xf>
    <xf numFmtId="0" fontId="70" fillId="3" borderId="0" xfId="5" applyFont="1" applyFill="1" applyBorder="1" applyAlignment="1" applyProtection="1">
      <alignment horizontal="center" vertical="center" wrapText="1"/>
      <protection locked="0"/>
    </xf>
    <xf numFmtId="17" fontId="70" fillId="6" borderId="68" xfId="5" applyNumberFormat="1" applyFont="1" applyFill="1" applyBorder="1" applyAlignment="1" applyProtection="1">
      <alignment horizontal="center" vertical="center" wrapText="1"/>
      <protection locked="0"/>
    </xf>
    <xf numFmtId="17" fontId="70" fillId="6" borderId="69" xfId="5" applyNumberFormat="1" applyFont="1" applyFill="1" applyBorder="1" applyAlignment="1" applyProtection="1">
      <alignment horizontal="center" vertical="center" wrapText="1"/>
      <protection locked="0"/>
    </xf>
    <xf numFmtId="17" fontId="70" fillId="6" borderId="70" xfId="5" applyNumberFormat="1" applyFont="1" applyFill="1" applyBorder="1" applyAlignment="1" applyProtection="1">
      <alignment horizontal="center" vertical="center" wrapText="1"/>
      <protection locked="0"/>
    </xf>
    <xf numFmtId="17" fontId="70" fillId="6" borderId="24" xfId="5" applyNumberFormat="1" applyFont="1" applyFill="1" applyBorder="1" applyAlignment="1" applyProtection="1">
      <alignment horizontal="center" vertical="center" wrapText="1"/>
      <protection locked="0"/>
    </xf>
    <xf numFmtId="0" fontId="13" fillId="6" borderId="26" xfId="0" applyFont="1" applyFill="1" applyBorder="1" applyAlignment="1" applyProtection="1">
      <alignment horizontal="left" wrapText="1"/>
      <protection locked="0"/>
    </xf>
    <xf numFmtId="172" fontId="13" fillId="14" borderId="75" xfId="7" applyNumberFormat="1" applyFont="1" applyFill="1" applyBorder="1" applyAlignment="1" applyProtection="1">
      <alignment horizontal="center" vertical="center" wrapText="1"/>
      <protection locked="0"/>
    </xf>
    <xf numFmtId="0" fontId="13" fillId="0" borderId="38" xfId="0" applyFont="1" applyBorder="1" applyAlignment="1" applyProtection="1">
      <alignment vertical="center"/>
      <protection locked="0"/>
    </xf>
    <xf numFmtId="0" fontId="13" fillId="3" borderId="0" xfId="0" applyFont="1" applyFill="1" applyBorder="1" applyAlignment="1" applyProtection="1">
      <alignment horizontal="center" vertical="center" wrapText="1"/>
      <protection locked="0"/>
    </xf>
    <xf numFmtId="165" fontId="13" fillId="0" borderId="72" xfId="7" applyNumberFormat="1" applyFont="1" applyFill="1" applyBorder="1" applyAlignment="1" applyProtection="1">
      <alignment horizontal="center" vertical="center" wrapText="1"/>
      <protection locked="0"/>
    </xf>
    <xf numFmtId="172" fontId="13" fillId="15" borderId="46" xfId="7" applyNumberFormat="1" applyFont="1" applyFill="1" applyBorder="1" applyAlignment="1" applyProtection="1">
      <alignment horizontal="center" vertical="center"/>
      <protection locked="0"/>
    </xf>
    <xf numFmtId="172" fontId="13" fillId="15" borderId="38" xfId="7" applyNumberFormat="1" applyFont="1" applyFill="1" applyBorder="1" applyAlignment="1" applyProtection="1">
      <alignment horizontal="center" vertical="center"/>
      <protection locked="0"/>
    </xf>
    <xf numFmtId="172" fontId="13" fillId="0" borderId="38" xfId="7" applyNumberFormat="1" applyFont="1" applyBorder="1" applyAlignment="1" applyProtection="1">
      <alignment horizontal="center" vertical="center"/>
      <protection locked="0"/>
    </xf>
    <xf numFmtId="172" fontId="13" fillId="0" borderId="50" xfId="7" applyNumberFormat="1" applyFont="1" applyBorder="1" applyAlignment="1" applyProtection="1">
      <alignment horizontal="center" vertical="center"/>
      <protection locked="0"/>
    </xf>
    <xf numFmtId="170" fontId="13" fillId="0" borderId="76" xfId="0" applyNumberFormat="1" applyFont="1" applyBorder="1" applyAlignment="1" applyProtection="1">
      <alignment horizontal="center" vertical="center"/>
      <protection locked="0"/>
    </xf>
    <xf numFmtId="0" fontId="13" fillId="0" borderId="1" xfId="0" applyFont="1" applyBorder="1" applyAlignment="1" applyProtection="1">
      <alignment vertical="center" wrapText="1"/>
      <protection locked="0"/>
    </xf>
    <xf numFmtId="172" fontId="13" fillId="15" borderId="43" xfId="7" applyNumberFormat="1" applyFont="1" applyFill="1" applyBorder="1" applyAlignment="1" applyProtection="1">
      <alignment horizontal="center" vertical="center"/>
      <protection locked="0"/>
    </xf>
    <xf numFmtId="172" fontId="13" fillId="15" borderId="1" xfId="7" applyNumberFormat="1" applyFont="1" applyFill="1" applyBorder="1" applyAlignment="1" applyProtection="1">
      <alignment horizontal="center" vertical="center"/>
      <protection locked="0"/>
    </xf>
    <xf numFmtId="172" fontId="13" fillId="0" borderId="1" xfId="7" applyNumberFormat="1" applyFont="1" applyBorder="1" applyAlignment="1" applyProtection="1">
      <alignment horizontal="center" vertical="center"/>
      <protection locked="0"/>
    </xf>
    <xf numFmtId="172" fontId="13" fillId="0" borderId="53" xfId="7" applyNumberFormat="1" applyFont="1" applyBorder="1" applyAlignment="1" applyProtection="1">
      <alignment horizontal="center" vertical="center"/>
      <protection locked="0"/>
    </xf>
    <xf numFmtId="172" fontId="13" fillId="15" borderId="43" xfId="7" applyNumberFormat="1" applyFont="1" applyFill="1" applyBorder="1" applyAlignment="1" applyProtection="1">
      <alignment horizontal="center" vertical="center" wrapText="1"/>
      <protection locked="0"/>
    </xf>
    <xf numFmtId="172" fontId="13" fillId="0" borderId="41" xfId="7" applyNumberFormat="1" applyFont="1" applyBorder="1" applyAlignment="1" applyProtection="1">
      <alignment horizontal="left" vertical="center" wrapText="1"/>
      <protection locked="0"/>
    </xf>
    <xf numFmtId="165" fontId="68" fillId="0" borderId="41" xfId="6" applyNumberFormat="1" applyFont="1" applyFill="1" applyBorder="1" applyAlignment="1" applyProtection="1">
      <alignment horizontal="left" vertical="center"/>
      <protection locked="0"/>
    </xf>
    <xf numFmtId="165" fontId="13" fillId="0" borderId="75" xfId="7" applyNumberFormat="1" applyFont="1" applyFill="1" applyBorder="1" applyAlignment="1" applyProtection="1">
      <alignment horizontal="center" vertical="center" wrapText="1"/>
      <protection locked="0"/>
    </xf>
    <xf numFmtId="172" fontId="13" fillId="0" borderId="41" xfId="7" applyNumberFormat="1" applyFont="1" applyFill="1" applyBorder="1" applyAlignment="1" applyProtection="1">
      <alignment horizontal="left" vertical="center"/>
      <protection locked="0"/>
    </xf>
    <xf numFmtId="172" fontId="13" fillId="0" borderId="41" xfId="7" applyNumberFormat="1" applyFont="1" applyBorder="1" applyAlignment="1" applyProtection="1">
      <alignment horizontal="left" vertical="center"/>
      <protection locked="0"/>
    </xf>
    <xf numFmtId="173" fontId="13" fillId="14" borderId="75" xfId="7" applyNumberFormat="1" applyFont="1" applyFill="1" applyBorder="1" applyAlignment="1" applyProtection="1">
      <alignment horizontal="center" vertical="center" wrapText="1"/>
      <protection locked="0"/>
    </xf>
    <xf numFmtId="173" fontId="13" fillId="0" borderId="1" xfId="7" applyNumberFormat="1" applyFont="1" applyBorder="1" applyAlignment="1" applyProtection="1">
      <alignment horizontal="center" vertical="center"/>
      <protection locked="0"/>
    </xf>
    <xf numFmtId="0" fontId="69" fillId="14" borderId="75" xfId="0" applyFont="1" applyFill="1" applyBorder="1" applyAlignment="1" applyProtection="1">
      <alignment horizontal="center" vertical="center" wrapText="1"/>
      <protection locked="0"/>
    </xf>
    <xf numFmtId="0" fontId="69" fillId="0" borderId="1" xfId="0" applyFont="1" applyFill="1" applyBorder="1" applyAlignment="1" applyProtection="1">
      <alignment horizontal="center" vertical="center"/>
      <protection locked="0"/>
    </xf>
    <xf numFmtId="0" fontId="69" fillId="0" borderId="0" xfId="0" applyFont="1" applyProtection="1">
      <protection locked="0"/>
    </xf>
    <xf numFmtId="170" fontId="69" fillId="0" borderId="76" xfId="0" applyNumberFormat="1" applyFont="1" applyBorder="1" applyAlignment="1" applyProtection="1">
      <alignment horizontal="center" vertical="center"/>
      <protection locked="0"/>
    </xf>
    <xf numFmtId="164" fontId="13" fillId="14" borderId="96" xfId="4" applyNumberFormat="1" applyFont="1" applyFill="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54" xfId="0" applyFont="1" applyFill="1" applyBorder="1" applyAlignment="1" applyProtection="1">
      <alignment horizontal="center" vertical="center" wrapText="1"/>
      <protection locked="0"/>
    </xf>
    <xf numFmtId="164" fontId="13" fillId="0" borderId="96" xfId="4" applyNumberFormat="1" applyFont="1" applyFill="1" applyBorder="1" applyAlignment="1" applyProtection="1">
      <alignment horizontal="center" vertical="center" wrapText="1"/>
      <protection locked="0"/>
    </xf>
    <xf numFmtId="165" fontId="13" fillId="0" borderId="45" xfId="4" applyNumberFormat="1" applyFont="1" applyBorder="1" applyAlignment="1" applyProtection="1">
      <alignment horizontal="left" vertical="center" wrapText="1"/>
      <protection locked="0"/>
    </xf>
    <xf numFmtId="165" fontId="13" fillId="0" borderId="45" xfId="6"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center" vertical="center" wrapText="1"/>
      <protection locked="0"/>
    </xf>
    <xf numFmtId="0" fontId="13" fillId="0" borderId="23" xfId="0" applyFont="1" applyFill="1" applyBorder="1" applyAlignment="1" applyProtection="1">
      <alignment horizontal="center" vertical="center" textRotation="90"/>
      <protection locked="0"/>
    </xf>
    <xf numFmtId="0" fontId="13" fillId="0" borderId="23" xfId="0" applyFont="1" applyFill="1" applyBorder="1" applyAlignment="1" applyProtection="1">
      <alignment horizontal="center" vertical="center"/>
      <protection locked="0"/>
    </xf>
    <xf numFmtId="9" fontId="13" fillId="0" borderId="23"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Protection="1">
      <protection locked="0"/>
    </xf>
    <xf numFmtId="9" fontId="13" fillId="0" borderId="0" xfId="0" applyNumberFormat="1" applyFont="1" applyFill="1" applyBorder="1" applyProtection="1">
      <protection locked="0"/>
    </xf>
    <xf numFmtId="0" fontId="13" fillId="0" borderId="0" xfId="0" applyFont="1" applyFill="1" applyProtection="1">
      <protection locked="0"/>
    </xf>
    <xf numFmtId="0" fontId="13" fillId="0" borderId="0" xfId="0" applyFont="1" applyFill="1" applyAlignment="1" applyProtection="1">
      <alignment horizontal="left"/>
      <protection locked="0"/>
    </xf>
    <xf numFmtId="170" fontId="13" fillId="0" borderId="0" xfId="0" applyNumberFormat="1" applyFont="1" applyFill="1" applyAlignment="1" applyProtection="1">
      <alignment horizontal="center" vertical="center"/>
      <protection locked="0"/>
    </xf>
    <xf numFmtId="0" fontId="12" fillId="5" borderId="26" xfId="0" applyFont="1" applyFill="1" applyBorder="1" applyAlignment="1" applyProtection="1">
      <alignment horizontal="center" vertical="center" wrapText="1"/>
      <protection locked="0"/>
    </xf>
    <xf numFmtId="0" fontId="12" fillId="5" borderId="33" xfId="0" applyFont="1" applyFill="1" applyBorder="1" applyAlignment="1" applyProtection="1">
      <alignment horizontal="centerContinuous" vertical="center"/>
      <protection locked="0"/>
    </xf>
    <xf numFmtId="0" fontId="12" fillId="5" borderId="34" xfId="0" applyFont="1" applyFill="1" applyBorder="1" applyAlignment="1" applyProtection="1">
      <alignment horizontal="centerContinuous" vertical="center"/>
      <protection locked="0"/>
    </xf>
    <xf numFmtId="0" fontId="12" fillId="5" borderId="28" xfId="0" applyFont="1" applyFill="1" applyBorder="1" applyAlignment="1" applyProtection="1">
      <alignment horizontal="centerContinuous" vertical="center"/>
      <protection locked="0"/>
    </xf>
    <xf numFmtId="0" fontId="12" fillId="3" borderId="0" xfId="0" applyFont="1" applyFill="1" applyBorder="1" applyAlignment="1" applyProtection="1">
      <alignment horizontal="centerContinuous" vertical="center"/>
      <protection locked="0"/>
    </xf>
    <xf numFmtId="0" fontId="12" fillId="5" borderId="28" xfId="0" applyFont="1" applyFill="1" applyBorder="1" applyAlignment="1" applyProtection="1">
      <alignment horizontal="left" vertical="center"/>
      <protection locked="0"/>
    </xf>
    <xf numFmtId="0" fontId="13" fillId="6" borderId="24" xfId="0" applyFont="1" applyFill="1" applyBorder="1" applyAlignment="1" applyProtection="1">
      <alignment horizontal="left" wrapText="1"/>
      <protection locked="0"/>
    </xf>
    <xf numFmtId="165" fontId="13" fillId="14" borderId="72" xfId="7" applyNumberFormat="1" applyFont="1" applyFill="1" applyBorder="1" applyAlignment="1" applyProtection="1">
      <alignment horizontal="center" vertical="center" wrapText="1"/>
      <protection locked="0"/>
    </xf>
    <xf numFmtId="9" fontId="13" fillId="3" borderId="0" xfId="0" applyNumberFormat="1" applyFont="1" applyFill="1" applyBorder="1" applyAlignment="1" applyProtection="1">
      <alignment horizontal="center" vertical="center" wrapText="1"/>
      <protection locked="0"/>
    </xf>
    <xf numFmtId="165" fontId="13" fillId="3" borderId="46" xfId="7" applyNumberFormat="1" applyFont="1" applyFill="1" applyBorder="1" applyAlignment="1" applyProtection="1">
      <alignment horizontal="center" vertical="center"/>
      <protection locked="0"/>
    </xf>
    <xf numFmtId="165" fontId="13" fillId="3" borderId="38" xfId="7" applyNumberFormat="1" applyFont="1" applyFill="1" applyBorder="1" applyAlignment="1" applyProtection="1">
      <alignment horizontal="center" vertical="center"/>
      <protection locked="0"/>
    </xf>
    <xf numFmtId="165" fontId="13" fillId="3" borderId="50" xfId="7" applyNumberFormat="1" applyFont="1" applyFill="1" applyBorder="1" applyAlignment="1" applyProtection="1">
      <alignment horizontal="center" vertical="center"/>
      <protection locked="0"/>
    </xf>
    <xf numFmtId="170" fontId="13" fillId="0" borderId="74" xfId="0" applyNumberFormat="1" applyFont="1" applyBorder="1" applyAlignment="1" applyProtection="1">
      <alignment horizontal="center" vertical="center"/>
      <protection locked="0"/>
    </xf>
    <xf numFmtId="165" fontId="13" fillId="14" borderId="75" xfId="7" applyNumberFormat="1" applyFont="1" applyFill="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1" fontId="13" fillId="0" borderId="75" xfId="7" applyNumberFormat="1" applyFont="1" applyFill="1" applyBorder="1" applyAlignment="1" applyProtection="1">
      <alignment horizontal="center" vertical="center" wrapText="1"/>
      <protection locked="0"/>
    </xf>
    <xf numFmtId="1" fontId="13" fillId="3" borderId="98" xfId="7" applyNumberFormat="1" applyFont="1" applyFill="1" applyBorder="1" applyAlignment="1" applyProtection="1">
      <alignment horizontal="center" vertical="center"/>
      <protection locked="0"/>
    </xf>
    <xf numFmtId="1" fontId="13" fillId="3" borderId="47" xfId="7" applyNumberFormat="1" applyFont="1" applyFill="1" applyBorder="1" applyAlignment="1" applyProtection="1">
      <alignment horizontal="center" vertical="center"/>
      <protection locked="0"/>
    </xf>
    <xf numFmtId="1" fontId="13" fillId="3" borderId="99" xfId="7" applyNumberFormat="1" applyFont="1" applyFill="1" applyBorder="1" applyAlignment="1" applyProtection="1">
      <alignment horizontal="center" vertical="center"/>
      <protection locked="0"/>
    </xf>
    <xf numFmtId="165" fontId="13" fillId="0" borderId="43" xfId="7" applyNumberFormat="1" applyFont="1" applyBorder="1" applyAlignment="1" applyProtection="1">
      <alignment horizontal="center" vertical="center"/>
      <protection locked="0"/>
    </xf>
    <xf numFmtId="165" fontId="13" fillId="0" borderId="1" xfId="7" applyNumberFormat="1" applyFont="1" applyBorder="1" applyAlignment="1" applyProtection="1">
      <alignment horizontal="center" vertical="center"/>
      <protection locked="0"/>
    </xf>
    <xf numFmtId="165" fontId="13" fillId="0" borderId="53" xfId="7" applyNumberFormat="1" applyFont="1" applyBorder="1" applyAlignment="1" applyProtection="1">
      <alignment horizontal="center" vertical="center"/>
      <protection locked="0"/>
    </xf>
    <xf numFmtId="165" fontId="13" fillId="0" borderId="1" xfId="7" applyNumberFormat="1" applyFont="1" applyBorder="1" applyAlignment="1" applyProtection="1">
      <alignment horizontal="left" vertical="center" wrapText="1"/>
      <protection locked="0"/>
    </xf>
    <xf numFmtId="3" fontId="13" fillId="14" borderId="75" xfId="4" applyNumberFormat="1" applyFont="1" applyFill="1" applyBorder="1" applyAlignment="1" applyProtection="1">
      <alignment horizontal="center" vertical="center" wrapText="1"/>
      <protection locked="0"/>
    </xf>
    <xf numFmtId="165" fontId="13" fillId="0" borderId="106" xfId="4" applyNumberFormat="1" applyFont="1" applyFill="1" applyBorder="1" applyAlignment="1" applyProtection="1">
      <alignment horizontal="center" vertical="center" wrapText="1"/>
      <protection locked="0"/>
    </xf>
    <xf numFmtId="9" fontId="13" fillId="0" borderId="43" xfId="4" applyNumberFormat="1" applyFont="1" applyFill="1" applyBorder="1" applyAlignment="1" applyProtection="1">
      <alignment horizontal="center" vertical="center"/>
      <protection locked="0"/>
    </xf>
    <xf numFmtId="9" fontId="13" fillId="0" borderId="1" xfId="4" applyNumberFormat="1" applyFont="1" applyFill="1" applyBorder="1" applyAlignment="1" applyProtection="1">
      <alignment horizontal="center" vertical="center"/>
      <protection locked="0"/>
    </xf>
    <xf numFmtId="9" fontId="13" fillId="0" borderId="53" xfId="4" applyNumberFormat="1" applyFont="1" applyFill="1" applyBorder="1" applyAlignment="1" applyProtection="1">
      <alignment horizontal="center" vertical="center"/>
      <protection locked="0"/>
    </xf>
    <xf numFmtId="9" fontId="13" fillId="0" borderId="1" xfId="4" applyNumberFormat="1" applyFont="1" applyFill="1" applyBorder="1" applyAlignment="1" applyProtection="1">
      <alignment horizontal="left" vertical="center"/>
      <protection locked="0"/>
    </xf>
    <xf numFmtId="3" fontId="13" fillId="0" borderId="75" xfId="4" applyNumberFormat="1" applyFont="1" applyFill="1" applyBorder="1" applyAlignment="1" applyProtection="1">
      <alignment horizontal="center" vertical="center" wrapText="1"/>
      <protection locked="0"/>
    </xf>
    <xf numFmtId="3" fontId="13" fillId="0" borderId="43" xfId="4" applyNumberFormat="1" applyFont="1" applyFill="1" applyBorder="1" applyAlignment="1" applyProtection="1">
      <alignment horizontal="center" vertical="center"/>
      <protection locked="0"/>
    </xf>
    <xf numFmtId="3" fontId="13" fillId="0" borderId="1" xfId="4" applyNumberFormat="1" applyFont="1" applyFill="1" applyBorder="1" applyAlignment="1" applyProtection="1">
      <alignment horizontal="center" vertical="center"/>
      <protection locked="0"/>
    </xf>
    <xf numFmtId="3" fontId="13" fillId="0" borderId="53" xfId="4" applyNumberFormat="1" applyFont="1" applyFill="1" applyBorder="1" applyAlignment="1" applyProtection="1">
      <alignment horizontal="center" vertical="center"/>
      <protection locked="0"/>
    </xf>
    <xf numFmtId="9" fontId="13" fillId="0" borderId="43" xfId="4" applyFont="1" applyBorder="1" applyAlignment="1" applyProtection="1">
      <alignment horizontal="center" vertical="center"/>
      <protection locked="0"/>
    </xf>
    <xf numFmtId="9" fontId="13" fillId="0" borderId="1" xfId="4" applyFont="1" applyBorder="1" applyAlignment="1" applyProtection="1">
      <alignment horizontal="center" vertical="center"/>
      <protection locked="0"/>
    </xf>
    <xf numFmtId="9" fontId="13" fillId="0" borderId="53" xfId="4" applyFont="1" applyBorder="1" applyAlignment="1" applyProtection="1">
      <alignment horizontal="center" vertical="center"/>
      <protection locked="0"/>
    </xf>
    <xf numFmtId="9" fontId="13" fillId="0" borderId="43" xfId="4" applyFont="1" applyBorder="1" applyAlignment="1" applyProtection="1">
      <alignment horizontal="left" vertical="center" wrapText="1"/>
      <protection locked="0"/>
    </xf>
    <xf numFmtId="9" fontId="13" fillId="0" borderId="1" xfId="4" applyFont="1" applyBorder="1" applyAlignment="1" applyProtection="1">
      <alignment horizontal="left" vertical="center" wrapText="1"/>
      <protection locked="0"/>
    </xf>
    <xf numFmtId="165" fontId="13" fillId="0" borderId="53" xfId="6" applyNumberFormat="1" applyFont="1" applyFill="1" applyBorder="1" applyAlignment="1" applyProtection="1">
      <alignment horizontal="left" vertical="center"/>
      <protection locked="0"/>
    </xf>
    <xf numFmtId="1" fontId="13" fillId="14" borderId="75" xfId="4" applyNumberFormat="1" applyFont="1" applyFill="1" applyBorder="1" applyAlignment="1" applyProtection="1">
      <alignment horizontal="center" vertical="center" wrapText="1"/>
      <protection locked="0"/>
    </xf>
    <xf numFmtId="9" fontId="13" fillId="0" borderId="1" xfId="4" applyFont="1" applyBorder="1" applyAlignment="1" applyProtection="1">
      <alignment horizontal="left" vertical="center"/>
      <protection locked="0"/>
    </xf>
    <xf numFmtId="9" fontId="13" fillId="0" borderId="43" xfId="4" applyFont="1" applyFill="1" applyBorder="1" applyAlignment="1" applyProtection="1">
      <alignment horizontal="center" vertical="center"/>
      <protection locked="0"/>
    </xf>
    <xf numFmtId="9" fontId="13" fillId="0" borderId="1" xfId="4" applyFont="1" applyFill="1" applyBorder="1" applyAlignment="1" applyProtection="1">
      <alignment horizontal="center" vertical="center"/>
      <protection locked="0"/>
    </xf>
    <xf numFmtId="9" fontId="13" fillId="0" borderId="53" xfId="4" applyFont="1" applyFill="1" applyBorder="1" applyAlignment="1" applyProtection="1">
      <alignment horizontal="center" vertical="center"/>
      <protection locked="0"/>
    </xf>
    <xf numFmtId="9" fontId="13" fillId="0" borderId="1" xfId="4" applyFont="1" applyFill="1" applyBorder="1" applyAlignment="1" applyProtection="1">
      <alignment horizontal="left" vertical="center"/>
      <protection locked="0"/>
    </xf>
    <xf numFmtId="1" fontId="13" fillId="0" borderId="1" xfId="4" applyNumberFormat="1" applyFont="1" applyFill="1" applyBorder="1" applyAlignment="1" applyProtection="1">
      <alignment horizontal="center" vertical="center"/>
      <protection locked="0"/>
    </xf>
    <xf numFmtId="1" fontId="13" fillId="16" borderId="75" xfId="4" applyNumberFormat="1" applyFont="1" applyFill="1" applyBorder="1" applyAlignment="1" applyProtection="1">
      <alignment horizontal="center" vertical="center" wrapText="1"/>
      <protection locked="0"/>
    </xf>
    <xf numFmtId="1" fontId="13" fillId="16" borderId="43" xfId="4" applyNumberFormat="1" applyFont="1" applyFill="1" applyBorder="1" applyAlignment="1" applyProtection="1">
      <alignment horizontal="center" vertical="center"/>
      <protection locked="0"/>
    </xf>
    <xf numFmtId="1" fontId="13" fillId="16" borderId="1" xfId="4" applyNumberFormat="1" applyFont="1" applyFill="1" applyBorder="1" applyAlignment="1" applyProtection="1">
      <alignment horizontal="center" vertical="center"/>
      <protection locked="0"/>
    </xf>
    <xf numFmtId="1" fontId="13" fillId="16" borderId="53" xfId="4" applyNumberFormat="1" applyFont="1" applyFill="1" applyBorder="1" applyAlignment="1" applyProtection="1">
      <alignment horizontal="center" vertical="center"/>
      <protection locked="0"/>
    </xf>
    <xf numFmtId="1" fontId="13" fillId="0" borderId="43" xfId="4" applyNumberFormat="1" applyFont="1" applyFill="1" applyBorder="1" applyAlignment="1" applyProtection="1">
      <alignment horizontal="left" vertical="center" wrapText="1"/>
      <protection locked="0"/>
    </xf>
    <xf numFmtId="165" fontId="13" fillId="0" borderId="1" xfId="6" applyNumberFormat="1" applyFont="1" applyFill="1" applyBorder="1" applyAlignment="1" applyProtection="1">
      <alignment horizontal="left" vertical="center" wrapText="1"/>
      <protection locked="0"/>
    </xf>
    <xf numFmtId="0" fontId="13" fillId="0" borderId="53" xfId="0" applyFont="1" applyBorder="1" applyAlignment="1" applyProtection="1">
      <alignment horizontal="left"/>
      <protection locked="0"/>
    </xf>
    <xf numFmtId="165" fontId="13" fillId="0" borderId="1" xfId="7" applyNumberFormat="1" applyFont="1" applyFill="1" applyBorder="1" applyAlignment="1" applyProtection="1">
      <alignment horizontal="left" vertical="center"/>
      <protection locked="0"/>
    </xf>
    <xf numFmtId="165" fontId="13" fillId="14" borderId="75" xfId="4" applyNumberFormat="1" applyFont="1" applyFill="1" applyBorder="1" applyAlignment="1" applyProtection="1">
      <alignment horizontal="center" vertical="center" wrapText="1"/>
      <protection locked="0"/>
    </xf>
    <xf numFmtId="165" fontId="13" fillId="0" borderId="75" xfId="4" applyNumberFormat="1" applyFont="1" applyFill="1" applyBorder="1" applyAlignment="1" applyProtection="1">
      <alignment horizontal="center" vertical="center" wrapText="1"/>
      <protection locked="0"/>
    </xf>
    <xf numFmtId="165" fontId="13" fillId="0" borderId="43" xfId="4" applyNumberFormat="1" applyFont="1" applyBorder="1" applyAlignment="1" applyProtection="1">
      <alignment horizontal="center" vertical="center"/>
      <protection locked="0"/>
    </xf>
    <xf numFmtId="165" fontId="13" fillId="0" borderId="1" xfId="4" applyNumberFormat="1" applyFont="1" applyBorder="1" applyAlignment="1" applyProtection="1">
      <alignment horizontal="center" vertical="center"/>
      <protection locked="0"/>
    </xf>
    <xf numFmtId="165" fontId="13" fillId="0" borderId="53" xfId="4" applyNumberFormat="1" applyFont="1" applyBorder="1" applyAlignment="1" applyProtection="1">
      <alignment horizontal="center" vertical="center"/>
      <protection locked="0"/>
    </xf>
    <xf numFmtId="165" fontId="13" fillId="16" borderId="43" xfId="4" applyNumberFormat="1" applyFont="1" applyFill="1" applyBorder="1" applyAlignment="1" applyProtection="1">
      <alignment horizontal="center" vertical="center"/>
      <protection locked="0"/>
    </xf>
    <xf numFmtId="165" fontId="13" fillId="16" borderId="1" xfId="4" applyNumberFormat="1" applyFont="1" applyFill="1" applyBorder="1" applyAlignment="1" applyProtection="1">
      <alignment horizontal="center" vertical="center"/>
      <protection locked="0"/>
    </xf>
    <xf numFmtId="165" fontId="13" fillId="16" borderId="53" xfId="4" applyNumberFormat="1" applyFont="1" applyFill="1" applyBorder="1" applyAlignment="1" applyProtection="1">
      <alignment horizontal="center" vertical="center"/>
      <protection locked="0"/>
    </xf>
    <xf numFmtId="165" fontId="13" fillId="14" borderId="77" xfId="7" applyNumberFormat="1" applyFont="1" applyFill="1" applyBorder="1" applyAlignment="1" applyProtection="1">
      <alignment horizontal="center" vertical="center" wrapText="1"/>
      <protection locked="0"/>
    </xf>
    <xf numFmtId="165" fontId="13" fillId="0" borderId="77" xfId="7" applyNumberFormat="1" applyFont="1" applyFill="1" applyBorder="1" applyAlignment="1" applyProtection="1">
      <alignment horizontal="center" vertical="center" wrapText="1"/>
      <protection locked="0"/>
    </xf>
    <xf numFmtId="165" fontId="13" fillId="0" borderId="1" xfId="7" applyNumberFormat="1" applyFont="1" applyBorder="1" applyAlignment="1" applyProtection="1">
      <alignment horizontal="left" vertical="center"/>
      <protection locked="0"/>
    </xf>
    <xf numFmtId="165" fontId="13" fillId="14" borderId="1" xfId="7" applyNumberFormat="1" applyFont="1" applyFill="1" applyBorder="1" applyAlignment="1" applyProtection="1">
      <alignment horizontal="center" vertical="center" wrapText="1"/>
      <protection locked="0"/>
    </xf>
    <xf numFmtId="9" fontId="13" fillId="0" borderId="54" xfId="0" applyNumberFormat="1" applyFont="1" applyBorder="1" applyAlignment="1" applyProtection="1">
      <alignment horizontal="center" vertical="center" wrapText="1"/>
      <protection locked="0"/>
    </xf>
    <xf numFmtId="165" fontId="13" fillId="0" borderId="96" xfId="4" applyNumberFormat="1" applyFont="1" applyFill="1" applyBorder="1" applyAlignment="1" applyProtection="1">
      <alignment horizontal="center" vertical="center" wrapText="1"/>
      <protection locked="0"/>
    </xf>
    <xf numFmtId="165" fontId="13" fillId="0" borderId="48" xfId="7" applyNumberFormat="1" applyFont="1" applyBorder="1" applyAlignment="1" applyProtection="1">
      <alignment horizontal="center" vertical="center"/>
      <protection locked="0"/>
    </xf>
    <xf numFmtId="165" fontId="13" fillId="0" borderId="21" xfId="7" applyNumberFormat="1" applyFont="1" applyBorder="1" applyAlignment="1" applyProtection="1">
      <alignment horizontal="center" vertical="center"/>
      <protection locked="0"/>
    </xf>
    <xf numFmtId="165" fontId="13" fillId="0" borderId="54" xfId="7" applyNumberFormat="1" applyFont="1" applyBorder="1" applyAlignment="1" applyProtection="1">
      <alignment horizontal="center" vertical="center"/>
      <protection locked="0"/>
    </xf>
    <xf numFmtId="165" fontId="13" fillId="0" borderId="21" xfId="7" applyNumberFormat="1" applyFont="1" applyBorder="1" applyAlignment="1" applyProtection="1">
      <alignment horizontal="left" vertical="center"/>
      <protection locked="0"/>
    </xf>
    <xf numFmtId="165" fontId="13" fillId="0" borderId="54" xfId="6" applyNumberFormat="1" applyFont="1" applyFill="1" applyBorder="1" applyAlignment="1" applyProtection="1">
      <alignment horizontal="left" vertical="center" wrapText="1"/>
      <protection locked="0"/>
    </xf>
    <xf numFmtId="0" fontId="13" fillId="0" borderId="0"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textRotation="90"/>
      <protection locked="0"/>
    </xf>
    <xf numFmtId="0" fontId="13" fillId="0" borderId="2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0" borderId="23"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textRotation="90"/>
      <protection locked="0"/>
    </xf>
    <xf numFmtId="0" fontId="13" fillId="0" borderId="31" xfId="0" applyFont="1" applyBorder="1" applyAlignment="1" applyProtection="1">
      <alignment horizontal="center" vertical="center"/>
      <protection locked="0"/>
    </xf>
    <xf numFmtId="0" fontId="67" fillId="5" borderId="33" xfId="0" applyFont="1" applyFill="1" applyBorder="1" applyAlignment="1" applyProtection="1">
      <alignment horizontal="centerContinuous" vertical="center"/>
      <protection locked="0"/>
    </xf>
    <xf numFmtId="0" fontId="67" fillId="11" borderId="34" xfId="0" applyFont="1" applyFill="1" applyBorder="1" applyAlignment="1" applyProtection="1">
      <alignment horizontal="centerContinuous" vertical="center"/>
      <protection locked="0"/>
    </xf>
    <xf numFmtId="0" fontId="13" fillId="11" borderId="82" xfId="0" applyFont="1" applyFill="1" applyBorder="1" applyAlignment="1" applyProtection="1">
      <alignment horizontal="left" vertical="center" wrapText="1"/>
      <protection locked="0"/>
    </xf>
    <xf numFmtId="0" fontId="13" fillId="11" borderId="78" xfId="0" applyFont="1" applyFill="1" applyBorder="1" applyAlignment="1" applyProtection="1">
      <alignment horizontal="left" vertical="center" wrapText="1"/>
      <protection locked="0"/>
    </xf>
    <xf numFmtId="0" fontId="67" fillId="11" borderId="28" xfId="0" applyFont="1" applyFill="1" applyBorder="1" applyAlignment="1" applyProtection="1">
      <alignment horizontal="centerContinuous" vertical="center"/>
      <protection locked="0"/>
    </xf>
    <xf numFmtId="165" fontId="13" fillId="14" borderId="73" xfId="4" applyNumberFormat="1" applyFont="1" applyFill="1" applyBorder="1" applyAlignment="1" applyProtection="1">
      <alignment horizontal="center" vertical="center" wrapText="1"/>
      <protection locked="0"/>
    </xf>
    <xf numFmtId="9" fontId="13" fillId="0" borderId="50" xfId="4" applyNumberFormat="1" applyFont="1" applyBorder="1" applyAlignment="1" applyProtection="1">
      <alignment horizontal="center" vertical="center"/>
      <protection locked="0"/>
    </xf>
    <xf numFmtId="9" fontId="13" fillId="3" borderId="0" xfId="4" applyNumberFormat="1" applyFont="1" applyFill="1" applyBorder="1" applyAlignment="1" applyProtection="1">
      <alignment horizontal="center" vertical="center"/>
      <protection locked="0"/>
    </xf>
    <xf numFmtId="165" fontId="13" fillId="0" borderId="73" xfId="4" applyNumberFormat="1" applyFont="1" applyFill="1" applyBorder="1" applyAlignment="1" applyProtection="1">
      <alignment horizontal="center" vertical="center" wrapText="1"/>
      <protection locked="0"/>
    </xf>
    <xf numFmtId="165" fontId="13" fillId="16" borderId="46" xfId="4" applyNumberFormat="1" applyFont="1" applyFill="1" applyBorder="1" applyAlignment="1" applyProtection="1">
      <alignment horizontal="center" vertical="center"/>
      <protection locked="0"/>
    </xf>
    <xf numFmtId="165" fontId="13" fillId="16" borderId="38" xfId="4" applyNumberFormat="1" applyFont="1" applyFill="1" applyBorder="1" applyAlignment="1" applyProtection="1">
      <alignment horizontal="center" vertical="center"/>
      <protection locked="0"/>
    </xf>
    <xf numFmtId="165" fontId="13" fillId="16" borderId="50" xfId="4" applyNumberFormat="1" applyFont="1" applyFill="1" applyBorder="1" applyAlignment="1" applyProtection="1">
      <alignment horizontal="center" vertical="center"/>
      <protection locked="0"/>
    </xf>
    <xf numFmtId="164" fontId="13" fillId="0" borderId="3" xfId="4" applyNumberFormat="1" applyFont="1" applyFill="1" applyBorder="1" applyAlignment="1" applyProtection="1">
      <alignment horizontal="center" vertical="center"/>
      <protection locked="0"/>
    </xf>
    <xf numFmtId="165" fontId="13" fillId="0" borderId="103" xfId="4" applyNumberFormat="1" applyFont="1" applyFill="1" applyBorder="1" applyAlignment="1" applyProtection="1">
      <alignment horizontal="left" vertical="center"/>
      <protection locked="0"/>
    </xf>
    <xf numFmtId="170" fontId="13" fillId="0" borderId="65" xfId="0" applyNumberFormat="1" applyFont="1" applyBorder="1" applyAlignment="1" applyProtection="1">
      <alignment horizontal="center" vertical="center"/>
      <protection locked="0"/>
    </xf>
    <xf numFmtId="9" fontId="69" fillId="0" borderId="53" xfId="4" applyFont="1" applyBorder="1" applyAlignment="1" applyProtection="1">
      <alignment horizontal="center" vertical="center" wrapText="1"/>
      <protection locked="0"/>
    </xf>
    <xf numFmtId="9" fontId="69" fillId="3" borderId="0" xfId="4" applyFont="1" applyFill="1" applyBorder="1" applyAlignment="1" applyProtection="1">
      <alignment horizontal="center" vertical="center" wrapText="1"/>
      <protection locked="0"/>
    </xf>
    <xf numFmtId="1" fontId="13" fillId="0" borderId="75" xfId="4" applyNumberFormat="1" applyFont="1" applyFill="1" applyBorder="1" applyAlignment="1" applyProtection="1">
      <alignment horizontal="center" vertical="center" wrapText="1"/>
      <protection locked="0"/>
    </xf>
    <xf numFmtId="164" fontId="13" fillId="0" borderId="104" xfId="4" applyNumberFormat="1" applyFont="1" applyFill="1" applyBorder="1" applyAlignment="1" applyProtection="1">
      <alignment horizontal="center" vertical="center"/>
      <protection locked="0"/>
    </xf>
    <xf numFmtId="168" fontId="13" fillId="0" borderId="41" xfId="4" applyNumberFormat="1" applyFont="1" applyFill="1" applyBorder="1" applyAlignment="1" applyProtection="1">
      <alignment horizontal="left" vertical="center" wrapText="1"/>
      <protection locked="0"/>
    </xf>
    <xf numFmtId="165" fontId="13" fillId="0" borderId="75" xfId="6" applyNumberFormat="1" applyFont="1" applyFill="1" applyBorder="1" applyAlignment="1" applyProtection="1">
      <alignment horizontal="left" vertical="center"/>
      <protection locked="0"/>
    </xf>
    <xf numFmtId="170" fontId="69" fillId="0" borderId="76" xfId="4" applyNumberFormat="1" applyFont="1" applyBorder="1" applyAlignment="1" applyProtection="1">
      <alignment horizontal="center" vertical="center"/>
      <protection locked="0"/>
    </xf>
    <xf numFmtId="164" fontId="69" fillId="0" borderId="53" xfId="4" applyNumberFormat="1" applyFont="1" applyBorder="1" applyAlignment="1" applyProtection="1">
      <alignment horizontal="center" vertical="center" wrapText="1"/>
      <protection locked="0"/>
    </xf>
    <xf numFmtId="164" fontId="13" fillId="0" borderId="43" xfId="4" applyNumberFormat="1" applyFont="1" applyFill="1" applyBorder="1" applyAlignment="1" applyProtection="1">
      <alignment horizontal="center" vertical="center"/>
      <protection locked="0"/>
    </xf>
    <xf numFmtId="164" fontId="13" fillId="0" borderId="1" xfId="4" applyNumberFormat="1" applyFont="1" applyFill="1" applyBorder="1" applyAlignment="1" applyProtection="1">
      <alignment horizontal="center" vertical="center"/>
      <protection locked="0"/>
    </xf>
    <xf numFmtId="164" fontId="13" fillId="0" borderId="53" xfId="4" applyNumberFormat="1" applyFont="1" applyFill="1" applyBorder="1" applyAlignment="1" applyProtection="1">
      <alignment horizontal="center" vertical="center"/>
      <protection locked="0"/>
    </xf>
    <xf numFmtId="168" fontId="13" fillId="0" borderId="35" xfId="4" applyNumberFormat="1" applyFont="1" applyFill="1" applyBorder="1" applyAlignment="1" applyProtection="1">
      <alignment horizontal="left" vertical="center" wrapText="1"/>
      <protection locked="0"/>
    </xf>
    <xf numFmtId="9" fontId="69" fillId="0" borderId="53" xfId="4" applyFont="1" applyFill="1" applyBorder="1" applyAlignment="1" applyProtection="1">
      <alignment horizontal="center" vertical="center" wrapText="1"/>
      <protection locked="0"/>
    </xf>
    <xf numFmtId="1" fontId="69" fillId="0" borderId="53" xfId="4" applyNumberFormat="1" applyFont="1" applyBorder="1" applyAlignment="1" applyProtection="1">
      <alignment horizontal="center" vertical="center" wrapText="1"/>
      <protection locked="0"/>
    </xf>
    <xf numFmtId="1" fontId="13" fillId="0" borderId="43" xfId="4" applyNumberFormat="1" applyFont="1" applyFill="1" applyBorder="1" applyAlignment="1" applyProtection="1">
      <alignment horizontal="center" vertical="center"/>
      <protection locked="0"/>
    </xf>
    <xf numFmtId="1" fontId="13" fillId="0" borderId="53" xfId="4" applyNumberFormat="1" applyFont="1" applyFill="1" applyBorder="1" applyAlignment="1" applyProtection="1">
      <alignment horizontal="center" vertical="center"/>
      <protection locked="0"/>
    </xf>
    <xf numFmtId="165" fontId="13" fillId="0" borderId="41" xfId="4" applyNumberFormat="1" applyFont="1" applyFill="1" applyBorder="1" applyAlignment="1" applyProtection="1">
      <alignment horizontal="left" vertical="center" wrapText="1"/>
      <protection locked="0"/>
    </xf>
    <xf numFmtId="165" fontId="13" fillId="14" borderId="106" xfId="4" applyNumberFormat="1" applyFont="1" applyFill="1" applyBorder="1" applyAlignment="1" applyProtection="1">
      <alignment horizontal="center" vertical="center" wrapText="1"/>
      <protection locked="0"/>
    </xf>
    <xf numFmtId="9" fontId="69" fillId="3" borderId="107" xfId="4" applyFont="1" applyFill="1" applyBorder="1" applyAlignment="1" applyProtection="1">
      <alignment horizontal="center" vertical="center" wrapText="1"/>
      <protection locked="0"/>
    </xf>
    <xf numFmtId="165" fontId="13" fillId="0" borderId="53" xfId="4" applyNumberFormat="1" applyFont="1" applyFill="1" applyBorder="1" applyAlignment="1" applyProtection="1">
      <alignment horizontal="center" vertical="center"/>
      <protection locked="0"/>
    </xf>
    <xf numFmtId="165" fontId="13" fillId="14" borderId="72" xfId="4" applyNumberFormat="1" applyFont="1" applyFill="1" applyBorder="1" applyAlignment="1" applyProtection="1">
      <alignment horizontal="center" vertical="center" wrapText="1"/>
      <protection locked="0"/>
    </xf>
    <xf numFmtId="165" fontId="13" fillId="0" borderId="72" xfId="4" applyNumberFormat="1" applyFont="1" applyFill="1" applyBorder="1" applyAlignment="1" applyProtection="1">
      <alignment horizontal="center" vertical="center" wrapText="1"/>
      <protection locked="0"/>
    </xf>
    <xf numFmtId="165" fontId="13" fillId="0" borderId="41" xfId="4" applyNumberFormat="1" applyFont="1" applyFill="1" applyBorder="1" applyAlignment="1" applyProtection="1">
      <alignment horizontal="left" vertical="center"/>
      <protection locked="0"/>
    </xf>
    <xf numFmtId="165" fontId="13" fillId="0" borderId="41" xfId="4" applyNumberFormat="1" applyFont="1" applyFill="1" applyBorder="1" applyAlignment="1" applyProtection="1">
      <alignment horizontal="center" vertical="center"/>
      <protection locked="0"/>
    </xf>
    <xf numFmtId="1" fontId="13" fillId="0" borderId="41" xfId="4" applyNumberFormat="1" applyFont="1" applyFill="1" applyBorder="1" applyAlignment="1" applyProtection="1">
      <alignment horizontal="left" vertical="center" wrapText="1"/>
      <protection locked="0"/>
    </xf>
    <xf numFmtId="165" fontId="13" fillId="0" borderId="75" xfId="6" applyNumberFormat="1" applyFont="1" applyFill="1" applyBorder="1" applyAlignment="1" applyProtection="1">
      <alignment horizontal="left" vertical="center" wrapText="1"/>
      <protection locked="0"/>
    </xf>
    <xf numFmtId="164" fontId="13" fillId="14" borderId="75" xfId="4" applyNumberFormat="1" applyFont="1" applyFill="1" applyBorder="1" applyAlignment="1" applyProtection="1">
      <alignment horizontal="center" vertical="center" wrapText="1"/>
      <protection locked="0"/>
    </xf>
    <xf numFmtId="173" fontId="13" fillId="0" borderId="53" xfId="7" applyNumberFormat="1" applyFont="1" applyBorder="1" applyAlignment="1" applyProtection="1">
      <alignment horizontal="center" vertical="center"/>
      <protection locked="0"/>
    </xf>
    <xf numFmtId="173" fontId="13" fillId="3" borderId="0" xfId="7" applyNumberFormat="1" applyFont="1" applyFill="1" applyBorder="1" applyAlignment="1" applyProtection="1">
      <alignment horizontal="center" vertical="center"/>
      <protection locked="0"/>
    </xf>
    <xf numFmtId="164" fontId="13" fillId="0" borderId="75" xfId="4" applyNumberFormat="1" applyFont="1" applyFill="1" applyBorder="1" applyAlignment="1" applyProtection="1">
      <alignment horizontal="center" vertical="center" wrapText="1"/>
      <protection locked="0"/>
    </xf>
    <xf numFmtId="10" fontId="13" fillId="0" borderId="43" xfId="5" applyNumberFormat="1" applyFont="1" applyFill="1" applyBorder="1" applyAlignment="1" applyProtection="1">
      <alignment horizontal="center" vertical="center"/>
      <protection locked="0"/>
    </xf>
    <xf numFmtId="10" fontId="13" fillId="0" borderId="1" xfId="5" applyNumberFormat="1" applyFont="1" applyFill="1" applyBorder="1" applyAlignment="1" applyProtection="1">
      <alignment horizontal="center" vertical="center"/>
      <protection locked="0"/>
    </xf>
    <xf numFmtId="10" fontId="13" fillId="0" borderId="53" xfId="5" applyNumberFormat="1" applyFont="1" applyFill="1" applyBorder="1" applyAlignment="1" applyProtection="1">
      <alignment horizontal="center" vertical="center"/>
      <protection locked="0"/>
    </xf>
    <xf numFmtId="10" fontId="13" fillId="0" borderId="41" xfId="5" applyNumberFormat="1" applyFont="1" applyFill="1" applyBorder="1" applyAlignment="1" applyProtection="1">
      <alignment horizontal="left" vertical="center"/>
      <protection locked="0"/>
    </xf>
    <xf numFmtId="173" fontId="13" fillId="0" borderId="0" xfId="7" applyNumberFormat="1" applyFont="1" applyFill="1" applyBorder="1" applyAlignment="1" applyProtection="1">
      <alignment horizontal="center" vertical="center"/>
      <protection locked="0"/>
    </xf>
    <xf numFmtId="173" fontId="13" fillId="0" borderId="53" xfId="7" applyNumberFormat="1" applyFont="1" applyFill="1" applyBorder="1" applyAlignment="1" applyProtection="1">
      <alignment horizontal="center" vertical="center"/>
      <protection locked="0"/>
    </xf>
    <xf numFmtId="164" fontId="13" fillId="0" borderId="41" xfId="4" applyNumberFormat="1" applyFont="1" applyFill="1" applyBorder="1" applyAlignment="1" applyProtection="1">
      <alignment horizontal="center" vertical="center"/>
      <protection locked="0"/>
    </xf>
    <xf numFmtId="164" fontId="13" fillId="0" borderId="104" xfId="4" applyNumberFormat="1" applyFont="1" applyFill="1" applyBorder="1" applyAlignment="1" applyProtection="1">
      <alignment horizontal="center" vertical="center" wrapText="1"/>
      <protection locked="0"/>
    </xf>
    <xf numFmtId="164" fontId="13" fillId="0" borderId="41" xfId="4" applyNumberFormat="1" applyFont="1" applyFill="1" applyBorder="1" applyAlignment="1" applyProtection="1">
      <alignment horizontal="left" vertical="center" wrapText="1"/>
      <protection locked="0"/>
    </xf>
    <xf numFmtId="9" fontId="13" fillId="0" borderId="75" xfId="4" applyNumberFormat="1" applyFont="1" applyFill="1" applyBorder="1" applyAlignment="1" applyProtection="1">
      <alignment horizontal="center" vertical="center" wrapText="1"/>
      <protection locked="0"/>
    </xf>
    <xf numFmtId="173" fontId="13" fillId="0" borderId="54" xfId="7" applyNumberFormat="1" applyFont="1" applyBorder="1" applyAlignment="1" applyProtection="1">
      <alignment horizontal="center" vertical="center"/>
      <protection locked="0"/>
    </xf>
    <xf numFmtId="164" fontId="13" fillId="0" borderId="48" xfId="4" applyNumberFormat="1" applyFont="1" applyFill="1" applyBorder="1" applyAlignment="1" applyProtection="1">
      <alignment horizontal="center" vertical="center"/>
      <protection locked="0"/>
    </xf>
    <xf numFmtId="164" fontId="13" fillId="0" borderId="21" xfId="4" applyNumberFormat="1" applyFont="1" applyFill="1" applyBorder="1" applyAlignment="1" applyProtection="1">
      <alignment horizontal="center" vertical="center"/>
      <protection locked="0"/>
    </xf>
    <xf numFmtId="164" fontId="13" fillId="0" borderId="54" xfId="4" applyNumberFormat="1" applyFont="1" applyFill="1" applyBorder="1" applyAlignment="1" applyProtection="1">
      <alignment horizontal="center" vertical="center"/>
      <protection locked="0"/>
    </xf>
    <xf numFmtId="164" fontId="13" fillId="0" borderId="108" xfId="4" applyNumberFormat="1" applyFont="1" applyFill="1" applyBorder="1" applyAlignment="1" applyProtection="1">
      <alignment horizontal="center" vertical="center"/>
      <protection locked="0"/>
    </xf>
    <xf numFmtId="164" fontId="13" fillId="0" borderId="45" xfId="4" applyNumberFormat="1" applyFont="1" applyFill="1" applyBorder="1" applyAlignment="1" applyProtection="1">
      <alignment horizontal="center" vertical="center"/>
      <protection locked="0"/>
    </xf>
    <xf numFmtId="165" fontId="68" fillId="0" borderId="96" xfId="6" applyNumberFormat="1" applyFont="1" applyFill="1" applyBorder="1" applyAlignment="1" applyProtection="1">
      <alignment horizontal="left" vertical="center"/>
      <protection locked="0"/>
    </xf>
    <xf numFmtId="165" fontId="13" fillId="0" borderId="43" xfId="4" applyNumberFormat="1" applyFont="1" applyFill="1" applyBorder="1" applyAlignment="1" applyProtection="1">
      <alignment horizontal="center" vertical="center" wrapText="1"/>
      <protection locked="0"/>
    </xf>
    <xf numFmtId="165" fontId="13" fillId="0" borderId="49" xfId="7"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165" fontId="13" fillId="0" borderId="21" xfId="4" applyNumberFormat="1" applyFont="1" applyBorder="1" applyAlignment="1" applyProtection="1">
      <alignment horizontal="center" vertical="center"/>
      <protection locked="0"/>
    </xf>
    <xf numFmtId="0" fontId="67" fillId="5" borderId="28" xfId="0" applyFont="1" applyFill="1" applyBorder="1" applyAlignment="1" applyProtection="1">
      <alignment horizontal="center" vertical="center"/>
      <protection locked="0"/>
    </xf>
    <xf numFmtId="0" fontId="13" fillId="0" borderId="1" xfId="0" applyFont="1" applyBorder="1" applyAlignment="1" applyProtection="1">
      <alignment vertical="center"/>
      <protection locked="0"/>
    </xf>
    <xf numFmtId="0" fontId="13" fillId="4" borderId="0" xfId="0" applyFont="1" applyFill="1" applyBorder="1" applyAlignment="1" applyProtection="1">
      <alignment horizontal="center"/>
      <protection locked="0"/>
    </xf>
    <xf numFmtId="165" fontId="13" fillId="0" borderId="43" xfId="4" applyNumberFormat="1" applyFont="1" applyFill="1" applyBorder="1" applyAlignment="1" applyProtection="1">
      <alignment horizontal="center" vertical="center"/>
      <protection locked="0"/>
    </xf>
    <xf numFmtId="0" fontId="70" fillId="6" borderId="66" xfId="5" applyFont="1" applyFill="1" applyBorder="1" applyAlignment="1" applyProtection="1">
      <alignment horizontal="center" vertical="center" wrapText="1"/>
      <protection locked="0"/>
    </xf>
    <xf numFmtId="9" fontId="13" fillId="0" borderId="50" xfId="0" applyNumberFormat="1" applyFont="1" applyBorder="1" applyAlignment="1" applyProtection="1">
      <alignment horizontal="center" vertical="center" wrapText="1"/>
      <protection locked="0"/>
    </xf>
    <xf numFmtId="9" fontId="13" fillId="0" borderId="53" xfId="0" applyNumberFormat="1"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165" fontId="13" fillId="0" borderId="53" xfId="6" applyNumberFormat="1" applyFont="1" applyFill="1" applyBorder="1" applyAlignment="1" applyProtection="1">
      <alignment horizontal="left" vertical="center" wrapText="1"/>
      <protection locked="0"/>
    </xf>
    <xf numFmtId="165" fontId="13" fillId="0" borderId="1" xfId="4" applyNumberFormat="1" applyFont="1" applyFill="1" applyBorder="1" applyAlignment="1" applyProtection="1">
      <alignment horizontal="center" vertical="center"/>
      <protection locked="0"/>
    </xf>
    <xf numFmtId="165" fontId="13" fillId="0" borderId="1" xfId="4" applyNumberFormat="1"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xf>
    <xf numFmtId="0" fontId="14" fillId="0" borderId="24" xfId="0" applyFont="1" applyFill="1" applyBorder="1" applyAlignment="1" applyProtection="1">
      <alignment horizontal="center"/>
    </xf>
    <xf numFmtId="165" fontId="3" fillId="3" borderId="53" xfId="6" applyNumberFormat="1" applyFont="1" applyFill="1" applyBorder="1" applyAlignment="1" applyProtection="1">
      <alignment horizontal="left" vertical="center" wrapText="1"/>
      <protection locked="0"/>
    </xf>
    <xf numFmtId="165" fontId="3" fillId="0" borderId="53" xfId="6"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9" fontId="3" fillId="0" borderId="53" xfId="4" applyFont="1" applyBorder="1" applyAlignment="1" applyProtection="1">
      <alignment horizontal="center" vertical="center" wrapText="1"/>
      <protection locked="0"/>
    </xf>
    <xf numFmtId="9" fontId="3" fillId="3" borderId="0" xfId="4" applyFont="1" applyFill="1" applyBorder="1" applyAlignment="1" applyProtection="1">
      <alignment horizontal="center" vertical="center" wrapText="1"/>
      <protection locked="0"/>
    </xf>
    <xf numFmtId="165" fontId="3" fillId="3" borderId="75" xfId="6" applyNumberFormat="1" applyFont="1" applyFill="1" applyBorder="1" applyAlignment="1" applyProtection="1">
      <alignment horizontal="left" vertical="center" wrapText="1"/>
      <protection locked="0"/>
    </xf>
    <xf numFmtId="165" fontId="3" fillId="0" borderId="104" xfId="0" applyNumberFormat="1" applyFont="1" applyBorder="1" applyAlignment="1" applyProtection="1">
      <alignment horizontal="center" vertical="center"/>
      <protection locked="0"/>
    </xf>
    <xf numFmtId="165" fontId="3" fillId="0" borderId="41" xfId="0" applyNumberFormat="1" applyFont="1" applyBorder="1" applyAlignment="1" applyProtection="1">
      <alignment horizontal="left" vertical="center"/>
      <protection locked="0"/>
    </xf>
    <xf numFmtId="0" fontId="3" fillId="0" borderId="104" xfId="0" applyFont="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165" fontId="3" fillId="0" borderId="41" xfId="0" applyNumberFormat="1" applyFont="1" applyBorder="1" applyAlignment="1" applyProtection="1">
      <alignment horizontal="left" vertical="center" wrapText="1"/>
      <protection locked="0"/>
    </xf>
    <xf numFmtId="0" fontId="71" fillId="0" borderId="0" xfId="0" applyFont="1" applyFill="1" applyProtection="1"/>
    <xf numFmtId="0" fontId="53" fillId="0" borderId="0" xfId="0" applyFont="1"/>
    <xf numFmtId="0" fontId="2" fillId="0" borderId="0" xfId="0" applyFont="1" applyAlignment="1"/>
    <xf numFmtId="176" fontId="12" fillId="0" borderId="1" xfId="0" applyNumberFormat="1" applyFont="1" applyBorder="1" applyAlignment="1">
      <alignment horizontal="right"/>
    </xf>
    <xf numFmtId="0" fontId="14" fillId="17" borderId="1" xfId="0" applyFont="1" applyFill="1" applyBorder="1"/>
    <xf numFmtId="0" fontId="12" fillId="17" borderId="1" xfId="0" applyFont="1" applyFill="1" applyBorder="1" applyAlignment="1">
      <alignment horizontal="right"/>
    </xf>
    <xf numFmtId="176" fontId="12" fillId="17" borderId="1" xfId="0" applyNumberFormat="1" applyFont="1" applyFill="1" applyBorder="1" applyAlignment="1">
      <alignment horizontal="right"/>
    </xf>
    <xf numFmtId="176" fontId="13" fillId="17" borderId="1" xfId="0" applyNumberFormat="1" applyFont="1" applyFill="1" applyBorder="1"/>
    <xf numFmtId="176" fontId="12" fillId="17" borderId="1" xfId="0" applyNumberFormat="1" applyFont="1" applyFill="1" applyBorder="1"/>
    <xf numFmtId="0" fontId="15" fillId="17" borderId="19" xfId="0" applyFont="1" applyFill="1" applyBorder="1"/>
    <xf numFmtId="0" fontId="15" fillId="17" borderId="14" xfId="0" applyFont="1" applyFill="1" applyBorder="1"/>
    <xf numFmtId="0" fontId="14" fillId="17" borderId="47" xfId="0" applyFont="1" applyFill="1" applyBorder="1" applyAlignment="1">
      <alignment wrapText="1"/>
    </xf>
    <xf numFmtId="0" fontId="13" fillId="17" borderId="47" xfId="0" applyFont="1" applyFill="1" applyBorder="1"/>
    <xf numFmtId="176" fontId="13" fillId="17" borderId="47" xfId="0" applyNumberFormat="1" applyFont="1" applyFill="1" applyBorder="1"/>
    <xf numFmtId="0" fontId="13" fillId="3" borderId="0" xfId="0" applyFont="1" applyFill="1" applyBorder="1"/>
    <xf numFmtId="0" fontId="13" fillId="3" borderId="0" xfId="0" applyFont="1" applyFill="1" applyBorder="1" applyAlignment="1">
      <alignment horizontal="right"/>
    </xf>
    <xf numFmtId="0" fontId="15" fillId="3" borderId="0" xfId="0" applyFont="1" applyFill="1" applyBorder="1"/>
    <xf numFmtId="176" fontId="13" fillId="3" borderId="0"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14" xfId="0" applyNumberFormat="1" applyFont="1" applyFill="1" applyBorder="1" applyAlignment="1">
      <alignment horizontal="right"/>
    </xf>
    <xf numFmtId="0" fontId="12" fillId="0" borderId="0" xfId="0" applyFont="1" applyAlignment="1">
      <alignment horizontal="center" wrapText="1"/>
    </xf>
    <xf numFmtId="0" fontId="15" fillId="0" borderId="0" xfId="0" applyFont="1" applyAlignment="1">
      <alignment horizontal="center" wrapText="1"/>
    </xf>
    <xf numFmtId="175" fontId="13" fillId="0" borderId="1" xfId="0" applyNumberFormat="1" applyFont="1" applyBorder="1" applyAlignment="1">
      <alignment horizontal="right"/>
    </xf>
    <xf numFmtId="165" fontId="13" fillId="0" borderId="1" xfId="4" applyNumberFormat="1" applyFont="1" applyFill="1" applyBorder="1" applyAlignment="1" applyProtection="1">
      <alignment horizontal="center" vertical="center"/>
      <protection locked="0"/>
    </xf>
    <xf numFmtId="165" fontId="3" fillId="0" borderId="1" xfId="0" applyNumberFormat="1" applyFont="1" applyBorder="1" applyAlignment="1" applyProtection="1">
      <alignment horizontal="center" vertical="center"/>
      <protection locked="0"/>
    </xf>
    <xf numFmtId="165" fontId="3" fillId="0" borderId="53"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2" fontId="13" fillId="0" borderId="1" xfId="0" applyNumberFormat="1"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65" fontId="13" fillId="0" borderId="43" xfId="4" applyNumberFormat="1" applyFont="1" applyFill="1" applyBorder="1" applyAlignment="1" applyProtection="1">
      <alignment horizontal="center" vertical="center"/>
      <protection locked="0"/>
    </xf>
    <xf numFmtId="165" fontId="13" fillId="0" borderId="1" xfId="4" applyNumberFormat="1" applyFont="1" applyFill="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protection locked="0"/>
    </xf>
    <xf numFmtId="164" fontId="13" fillId="0" borderId="35" xfId="4" applyNumberFormat="1" applyFont="1" applyFill="1" applyBorder="1" applyAlignment="1" applyProtection="1">
      <alignment horizontal="center" vertical="center"/>
      <protection locked="0"/>
    </xf>
    <xf numFmtId="164" fontId="13" fillId="0" borderId="37" xfId="4" applyNumberFormat="1" applyFont="1" applyFill="1" applyBorder="1" applyAlignment="1" applyProtection="1">
      <alignment horizontal="center" vertical="center"/>
      <protection locked="0"/>
    </xf>
    <xf numFmtId="1" fontId="13" fillId="0" borderId="35" xfId="4" applyNumberFormat="1" applyFont="1" applyFill="1" applyBorder="1" applyAlignment="1" applyProtection="1">
      <alignment horizontal="left" vertical="center" wrapText="1"/>
      <protection locked="0"/>
    </xf>
    <xf numFmtId="1" fontId="13" fillId="0" borderId="37" xfId="4" applyNumberFormat="1" applyFont="1" applyFill="1" applyBorder="1" applyAlignment="1" applyProtection="1">
      <alignment horizontal="left" vertical="center" wrapText="1"/>
      <protection locked="0"/>
    </xf>
    <xf numFmtId="165" fontId="13" fillId="0" borderId="77" xfId="6" applyNumberFormat="1" applyFont="1" applyFill="1" applyBorder="1" applyAlignment="1" applyProtection="1">
      <alignment horizontal="left" vertical="center" wrapText="1"/>
      <protection locked="0"/>
    </xf>
    <xf numFmtId="165" fontId="13" fillId="0" borderId="27" xfId="6" applyNumberFormat="1" applyFont="1" applyFill="1" applyBorder="1" applyAlignment="1" applyProtection="1">
      <alignment horizontal="left" vertical="center" wrapText="1"/>
      <protection locked="0"/>
    </xf>
    <xf numFmtId="165" fontId="13" fillId="0" borderId="72" xfId="6"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164" fontId="13" fillId="0" borderId="43" xfId="4" quotePrefix="1"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4" fontId="13" fillId="0" borderId="1" xfId="4" quotePrefix="1" applyNumberFormat="1" applyFont="1" applyFill="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35"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70" fillId="6" borderId="34" xfId="5" applyFont="1" applyFill="1" applyBorder="1" applyAlignment="1" applyProtection="1">
      <alignment horizontal="center" vertical="center" wrapText="1"/>
      <protection locked="0"/>
    </xf>
    <xf numFmtId="0" fontId="70" fillId="6" borderId="67" xfId="5" applyFont="1" applyFill="1" applyBorder="1" applyAlignment="1" applyProtection="1">
      <alignment horizontal="center" vertical="center" wrapText="1"/>
      <protection locked="0"/>
    </xf>
    <xf numFmtId="0" fontId="13" fillId="0" borderId="23" xfId="0" applyFont="1" applyBorder="1" applyAlignment="1" applyProtection="1">
      <alignment horizontal="left" vertical="center" wrapText="1"/>
      <protection locked="0"/>
    </xf>
    <xf numFmtId="0" fontId="67" fillId="5" borderId="33" xfId="0" applyFont="1" applyFill="1" applyBorder="1" applyAlignment="1" applyProtection="1">
      <alignment horizontal="center" vertical="center"/>
      <protection locked="0"/>
    </xf>
    <xf numFmtId="0" fontId="67" fillId="5" borderId="34" xfId="0" applyFont="1" applyFill="1" applyBorder="1" applyAlignment="1" applyProtection="1">
      <alignment horizontal="center" vertical="center"/>
      <protection locked="0"/>
    </xf>
    <xf numFmtId="0" fontId="67" fillId="5" borderId="28" xfId="0" applyFont="1" applyFill="1" applyBorder="1" applyAlignment="1" applyProtection="1">
      <alignment horizontal="center" vertical="center"/>
      <protection locked="0"/>
    </xf>
    <xf numFmtId="170" fontId="67" fillId="5" borderId="3" xfId="0" applyNumberFormat="1" applyFont="1" applyFill="1" applyBorder="1" applyAlignment="1" applyProtection="1">
      <alignment horizontal="center" vertical="center"/>
      <protection locked="0"/>
    </xf>
    <xf numFmtId="170" fontId="67" fillId="5" borderId="8" xfId="0" applyNumberFormat="1" applyFont="1" applyFill="1" applyBorder="1" applyAlignment="1" applyProtection="1">
      <alignment horizontal="center" vertical="center"/>
      <protection locked="0"/>
    </xf>
    <xf numFmtId="0" fontId="70" fillId="6" borderId="66" xfId="5" applyFont="1" applyFill="1" applyBorder="1" applyAlignment="1" applyProtection="1">
      <alignment horizontal="center" vertical="center" wrapText="1"/>
      <protection locked="0"/>
    </xf>
    <xf numFmtId="0" fontId="13" fillId="0" borderId="46" xfId="0" applyFont="1" applyBorder="1" applyAlignment="1" applyProtection="1">
      <alignment horizontal="center" vertical="center" textRotation="90"/>
      <protection locked="0"/>
    </xf>
    <xf numFmtId="0" fontId="3" fillId="0" borderId="43" xfId="0" applyFont="1" applyBorder="1" applyAlignment="1" applyProtection="1">
      <alignment horizontal="center" vertical="center" textRotation="90"/>
      <protection locked="0"/>
    </xf>
    <xf numFmtId="0" fontId="13" fillId="0" borderId="38"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3" fillId="0" borderId="42" xfId="4" applyNumberFormat="1" applyFont="1" applyFill="1" applyBorder="1" applyAlignment="1" applyProtection="1">
      <alignment horizontal="center" vertical="center"/>
      <protection locked="0"/>
    </xf>
    <xf numFmtId="0" fontId="13" fillId="0" borderId="19" xfId="4" applyNumberFormat="1" applyFont="1" applyFill="1" applyBorder="1" applyAlignment="1" applyProtection="1">
      <alignment horizontal="center" vertical="center"/>
      <protection locked="0"/>
    </xf>
    <xf numFmtId="0" fontId="13" fillId="0" borderId="14" xfId="4" applyNumberFormat="1" applyFont="1" applyFill="1" applyBorder="1" applyAlignment="1" applyProtection="1">
      <alignment horizontal="center" vertical="center"/>
      <protection locked="0"/>
    </xf>
    <xf numFmtId="0" fontId="13" fillId="0" borderId="49" xfId="4" applyNumberFormat="1" applyFont="1" applyFill="1" applyBorder="1" applyAlignment="1" applyProtection="1">
      <alignment horizontal="center" vertical="center"/>
      <protection locked="0"/>
    </xf>
    <xf numFmtId="0" fontId="13" fillId="0" borderId="104" xfId="4" applyNumberFormat="1" applyFont="1" applyFill="1" applyBorder="1" applyAlignment="1" applyProtection="1">
      <alignment horizontal="center" vertical="center"/>
      <protection locked="0"/>
    </xf>
    <xf numFmtId="1" fontId="13" fillId="0" borderId="42" xfId="4" applyNumberFormat="1" applyFont="1" applyFill="1" applyBorder="1" applyAlignment="1" applyProtection="1">
      <alignment horizontal="center" vertical="center"/>
      <protection locked="0"/>
    </xf>
    <xf numFmtId="1" fontId="13" fillId="0" borderId="19" xfId="4" applyNumberFormat="1" applyFont="1" applyFill="1" applyBorder="1" applyAlignment="1" applyProtection="1">
      <alignment horizontal="center" vertical="center"/>
      <protection locked="0"/>
    </xf>
    <xf numFmtId="1" fontId="13" fillId="0" borderId="14" xfId="4" applyNumberFormat="1" applyFont="1" applyFill="1" applyBorder="1" applyAlignment="1" applyProtection="1">
      <alignment horizontal="center" vertical="center"/>
      <protection locked="0"/>
    </xf>
    <xf numFmtId="1" fontId="13" fillId="0" borderId="49" xfId="4" applyNumberFormat="1" applyFont="1" applyFill="1" applyBorder="1" applyAlignment="1" applyProtection="1">
      <alignment horizontal="center" vertical="center"/>
      <protection locked="0"/>
    </xf>
    <xf numFmtId="1" fontId="13" fillId="0" borderId="104" xfId="4" applyNumberFormat="1" applyFont="1" applyFill="1" applyBorder="1" applyAlignment="1" applyProtection="1">
      <alignment horizontal="center" vertical="center"/>
      <protection locked="0"/>
    </xf>
    <xf numFmtId="165" fontId="13" fillId="0" borderId="101" xfId="7" applyNumberFormat="1" applyFont="1" applyBorder="1" applyAlignment="1" applyProtection="1">
      <alignment horizontal="left" vertical="center" wrapText="1"/>
      <protection locked="0"/>
    </xf>
    <xf numFmtId="165" fontId="13" fillId="0" borderId="98" xfId="7" applyNumberFormat="1" applyFont="1" applyBorder="1" applyAlignment="1" applyProtection="1">
      <alignment horizontal="left" vertical="center" wrapText="1"/>
      <protection locked="0"/>
    </xf>
    <xf numFmtId="165" fontId="13" fillId="0" borderId="53" xfId="6"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165" fontId="13" fillId="0" borderId="49" xfId="7" applyNumberFormat="1" applyFont="1" applyBorder="1" applyAlignment="1" applyProtection="1">
      <alignment horizontal="center" vertical="center"/>
      <protection locked="0"/>
    </xf>
    <xf numFmtId="165" fontId="13" fillId="0" borderId="19" xfId="7" applyNumberFormat="1" applyFont="1" applyBorder="1" applyAlignment="1" applyProtection="1">
      <alignment horizontal="center" vertical="center"/>
      <protection locked="0"/>
    </xf>
    <xf numFmtId="165" fontId="13" fillId="0" borderId="14" xfId="7" applyNumberFormat="1" applyFont="1" applyBorder="1" applyAlignment="1" applyProtection="1">
      <alignment horizontal="center" vertical="center"/>
      <protection locked="0"/>
    </xf>
    <xf numFmtId="165" fontId="13" fillId="0" borderId="104" xfId="7" applyNumberFormat="1" applyFont="1" applyBorder="1" applyAlignment="1" applyProtection="1">
      <alignment horizontal="center" vertical="center"/>
      <protection locked="0"/>
    </xf>
    <xf numFmtId="0" fontId="13" fillId="0" borderId="1" xfId="0" applyFont="1" applyBorder="1" applyAlignment="1" applyProtection="1">
      <alignment vertical="center"/>
      <protection locked="0"/>
    </xf>
    <xf numFmtId="165" fontId="13" fillId="0" borderId="42" xfId="7" applyNumberFormat="1" applyFont="1" applyBorder="1" applyAlignment="1" applyProtection="1">
      <alignment horizontal="center" vertical="center"/>
      <protection locked="0"/>
    </xf>
    <xf numFmtId="170" fontId="67" fillId="5" borderId="65" xfId="0" applyNumberFormat="1" applyFont="1" applyFill="1" applyBorder="1" applyAlignment="1" applyProtection="1">
      <alignment horizontal="center" vertical="center"/>
      <protection locked="0"/>
    </xf>
    <xf numFmtId="170" fontId="67" fillId="5" borderId="71" xfId="0" applyNumberFormat="1" applyFont="1" applyFill="1" applyBorder="1" applyAlignment="1" applyProtection="1">
      <alignment horizontal="center" vertical="center"/>
      <protection locked="0"/>
    </xf>
    <xf numFmtId="0" fontId="13" fillId="0" borderId="38" xfId="0" applyFont="1" applyBorder="1" applyAlignment="1" applyProtection="1">
      <alignment horizontal="center" vertical="center" wrapText="1"/>
      <protection locked="0"/>
    </xf>
    <xf numFmtId="165" fontId="13" fillId="3" borderId="101" xfId="7" applyNumberFormat="1" applyFont="1" applyFill="1" applyBorder="1" applyAlignment="1" applyProtection="1">
      <alignment horizontal="left" vertical="center" wrapText="1"/>
      <protection locked="0"/>
    </xf>
    <xf numFmtId="165" fontId="13" fillId="3" borderId="98" xfId="7" applyNumberFormat="1" applyFont="1" applyFill="1" applyBorder="1" applyAlignment="1" applyProtection="1">
      <alignment horizontal="left" vertical="center" wrapText="1"/>
      <protection locked="0"/>
    </xf>
    <xf numFmtId="165" fontId="13" fillId="3" borderId="105" xfId="7" applyNumberFormat="1" applyFont="1" applyFill="1" applyBorder="1" applyAlignment="1" applyProtection="1">
      <alignment horizontal="left" vertical="center" wrapText="1"/>
      <protection locked="0"/>
    </xf>
    <xf numFmtId="165" fontId="13" fillId="3" borderId="47" xfId="7" applyNumberFormat="1" applyFont="1" applyFill="1" applyBorder="1" applyAlignment="1" applyProtection="1">
      <alignment horizontal="left" vertical="center" wrapText="1"/>
      <protection locked="0"/>
    </xf>
    <xf numFmtId="165" fontId="13" fillId="0" borderId="50" xfId="6" applyNumberFormat="1" applyFont="1" applyFill="1" applyBorder="1" applyAlignment="1" applyProtection="1">
      <alignment horizontal="left" vertical="center" wrapText="1"/>
      <protection locked="0"/>
    </xf>
    <xf numFmtId="0" fontId="13" fillId="0" borderId="1" xfId="0" applyFont="1" applyBorder="1" applyAlignment="1" applyProtection="1">
      <alignment horizontal="left" vertical="top" wrapText="1"/>
      <protection locked="0"/>
    </xf>
    <xf numFmtId="0" fontId="13" fillId="0" borderId="4"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13" fillId="0" borderId="49"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43" xfId="0" applyFont="1" applyBorder="1" applyAlignment="1" applyProtection="1">
      <alignment horizontal="center" vertical="center" textRotation="90"/>
      <protection locked="0"/>
    </xf>
    <xf numFmtId="0" fontId="3" fillId="0" borderId="48" xfId="0" applyFont="1" applyBorder="1" applyAlignment="1" applyProtection="1">
      <alignment horizontal="center" vertical="center" textRotation="90"/>
      <protection locked="0"/>
    </xf>
    <xf numFmtId="0" fontId="13" fillId="0" borderId="38"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9" fontId="13" fillId="0" borderId="50" xfId="0" applyNumberFormat="1"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172" fontId="13" fillId="0" borderId="26" xfId="7" applyNumberFormat="1" applyFont="1" applyBorder="1" applyAlignment="1" applyProtection="1">
      <alignment horizontal="center" vertical="center"/>
      <protection locked="0"/>
    </xf>
    <xf numFmtId="172" fontId="13" fillId="0" borderId="27" xfId="7" applyNumberFormat="1" applyFont="1" applyBorder="1" applyAlignment="1" applyProtection="1">
      <alignment horizontal="center" vertical="center"/>
      <protection locked="0"/>
    </xf>
    <xf numFmtId="172" fontId="13" fillId="0" borderId="37" xfId="7" applyNumberFormat="1" applyFont="1" applyBorder="1" applyAlignment="1" applyProtection="1">
      <alignment horizontal="center" vertical="center"/>
      <protection locked="0"/>
    </xf>
    <xf numFmtId="172" fontId="13" fillId="0" borderId="26" xfId="7" applyNumberFormat="1" applyFont="1" applyFill="1" applyBorder="1" applyAlignment="1" applyProtection="1">
      <alignment horizontal="left" vertical="center" wrapText="1"/>
      <protection locked="0"/>
    </xf>
    <xf numFmtId="172" fontId="13" fillId="0" borderId="27" xfId="7" applyNumberFormat="1" applyFont="1" applyFill="1" applyBorder="1" applyAlignment="1" applyProtection="1">
      <alignment horizontal="left" vertical="center" wrapText="1"/>
      <protection locked="0"/>
    </xf>
    <xf numFmtId="172" fontId="13" fillId="0" borderId="37" xfId="7" applyNumberFormat="1" applyFont="1" applyFill="1" applyBorder="1" applyAlignment="1" applyProtection="1">
      <alignment horizontal="left" vertical="center" wrapText="1"/>
      <protection locked="0"/>
    </xf>
    <xf numFmtId="165" fontId="13" fillId="0" borderId="103" xfId="6" applyNumberFormat="1" applyFont="1" applyFill="1" applyBorder="1" applyAlignment="1" applyProtection="1">
      <alignment horizontal="center" vertical="center" wrapText="1"/>
      <protection locked="0"/>
    </xf>
    <xf numFmtId="165" fontId="13" fillId="0" borderId="41" xfId="6" applyNumberFormat="1" applyFont="1" applyFill="1" applyBorder="1" applyAlignment="1" applyProtection="1">
      <alignment horizontal="center" vertical="center" wrapText="1"/>
      <protection locked="0"/>
    </xf>
    <xf numFmtId="165" fontId="13" fillId="0" borderId="26" xfId="6" applyNumberFormat="1" applyFont="1" applyFill="1" applyBorder="1" applyAlignment="1" applyProtection="1">
      <alignment horizontal="center" vertical="center" wrapText="1"/>
      <protection locked="0"/>
    </xf>
    <xf numFmtId="165" fontId="13" fillId="0" borderId="27" xfId="6" applyNumberFormat="1" applyFont="1" applyFill="1" applyBorder="1" applyAlignment="1" applyProtection="1">
      <alignment horizontal="center" vertical="center" wrapText="1"/>
      <protection locked="0"/>
    </xf>
    <xf numFmtId="165" fontId="13" fillId="0" borderId="37" xfId="6" applyNumberFormat="1" applyFont="1" applyFill="1" applyBorder="1" applyAlignment="1" applyProtection="1">
      <alignment horizontal="center" vertical="center" wrapText="1"/>
      <protection locked="0"/>
    </xf>
    <xf numFmtId="9" fontId="13" fillId="0" borderId="53" xfId="0" applyNumberFormat="1" applyFont="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67" fillId="4" borderId="22" xfId="0" applyFont="1" applyFill="1" applyBorder="1" applyAlignment="1" applyProtection="1">
      <alignment horizontal="left" vertical="center" wrapText="1"/>
      <protection locked="0"/>
    </xf>
    <xf numFmtId="0" fontId="67" fillId="4" borderId="23" xfId="0" applyFont="1" applyFill="1" applyBorder="1" applyAlignment="1" applyProtection="1">
      <alignment horizontal="left" vertical="center" wrapText="1"/>
      <protection locked="0"/>
    </xf>
    <xf numFmtId="0" fontId="67" fillId="4" borderId="40" xfId="0" applyFont="1" applyFill="1" applyBorder="1" applyAlignment="1" applyProtection="1">
      <alignment horizontal="left" vertical="center" wrapText="1"/>
      <protection locked="0"/>
    </xf>
    <xf numFmtId="0" fontId="67" fillId="4" borderId="29" xfId="0" applyFont="1" applyFill="1" applyBorder="1" applyAlignment="1" applyProtection="1">
      <alignment horizontal="left" vertical="center" wrapText="1"/>
      <protection locked="0"/>
    </xf>
    <xf numFmtId="0" fontId="67" fillId="4" borderId="31" xfId="0" applyFont="1" applyFill="1" applyBorder="1" applyAlignment="1" applyProtection="1">
      <alignment horizontal="left" vertical="center" wrapText="1"/>
      <protection locked="0"/>
    </xf>
    <xf numFmtId="0" fontId="67" fillId="4" borderId="63" xfId="0" applyFont="1" applyFill="1" applyBorder="1" applyAlignment="1" applyProtection="1">
      <alignment horizontal="left" vertical="center" wrapText="1"/>
      <protection locked="0"/>
    </xf>
    <xf numFmtId="0" fontId="13" fillId="4" borderId="52" xfId="0" applyFont="1" applyFill="1" applyBorder="1" applyAlignment="1" applyProtection="1">
      <alignment horizontal="center" vertical="center"/>
      <protection locked="0"/>
    </xf>
    <xf numFmtId="0" fontId="13" fillId="4" borderId="60" xfId="0" applyFont="1" applyFill="1" applyBorder="1" applyAlignment="1" applyProtection="1">
      <alignment horizontal="center" vertical="center"/>
      <protection locked="0"/>
    </xf>
    <xf numFmtId="0" fontId="13" fillId="0" borderId="22" xfId="0" applyFont="1" applyBorder="1" applyAlignment="1" applyProtection="1">
      <alignment horizontal="right"/>
      <protection locked="0"/>
    </xf>
    <xf numFmtId="0" fontId="13" fillId="0" borderId="23" xfId="0" applyFont="1" applyBorder="1" applyAlignment="1" applyProtection="1">
      <alignment horizontal="right"/>
      <protection locked="0"/>
    </xf>
    <xf numFmtId="0" fontId="13" fillId="4" borderId="64" xfId="0" applyFont="1" applyFill="1" applyBorder="1" applyAlignment="1" applyProtection="1">
      <alignment horizontal="left"/>
      <protection locked="0"/>
    </xf>
    <xf numFmtId="0" fontId="14" fillId="4" borderId="109" xfId="0" applyFont="1" applyFill="1" applyBorder="1" applyAlignment="1" applyProtection="1">
      <alignment horizontal="left" vertical="center" wrapText="1"/>
      <protection locked="0"/>
    </xf>
    <xf numFmtId="0" fontId="0" fillId="0" borderId="0" xfId="0" applyAlignment="1">
      <alignment wrapText="1"/>
    </xf>
    <xf numFmtId="0" fontId="0" fillId="0" borderId="31" xfId="0" applyBorder="1" applyAlignment="1">
      <alignment wrapText="1"/>
    </xf>
    <xf numFmtId="165" fontId="13" fillId="0" borderId="42" xfId="4" applyNumberFormat="1" applyFont="1" applyFill="1" applyBorder="1" applyAlignment="1" applyProtection="1">
      <alignment horizontal="center" vertical="center"/>
      <protection locked="0"/>
    </xf>
    <xf numFmtId="165" fontId="13" fillId="0" borderId="19" xfId="4" applyNumberFormat="1" applyFont="1" applyFill="1" applyBorder="1" applyAlignment="1" applyProtection="1">
      <alignment horizontal="center" vertical="center"/>
      <protection locked="0"/>
    </xf>
    <xf numFmtId="165" fontId="13" fillId="0" borderId="14" xfId="4" applyNumberFormat="1" applyFont="1" applyFill="1" applyBorder="1" applyAlignment="1" applyProtection="1">
      <alignment horizontal="center" vertical="center"/>
      <protection locked="0"/>
    </xf>
    <xf numFmtId="165" fontId="13" fillId="0" borderId="49" xfId="4" applyNumberFormat="1" applyFont="1" applyFill="1" applyBorder="1" applyAlignment="1" applyProtection="1">
      <alignment horizontal="center" vertical="center"/>
      <protection locked="0"/>
    </xf>
    <xf numFmtId="165" fontId="13" fillId="0" borderId="49" xfId="0" applyNumberFormat="1" applyFont="1" applyBorder="1" applyAlignment="1" applyProtection="1">
      <alignment horizontal="center" vertical="center" wrapText="1"/>
      <protection locked="0"/>
    </xf>
    <xf numFmtId="165" fontId="13" fillId="0" borderId="19" xfId="0" applyNumberFormat="1" applyFont="1" applyBorder="1" applyAlignment="1" applyProtection="1">
      <alignment horizontal="center" vertical="center" wrapText="1"/>
      <protection locked="0"/>
    </xf>
    <xf numFmtId="165" fontId="13" fillId="0" borderId="14" xfId="0" applyNumberFormat="1" applyFont="1" applyBorder="1" applyAlignment="1" applyProtection="1">
      <alignment horizontal="center" vertical="center" wrapText="1"/>
      <protection locked="0"/>
    </xf>
    <xf numFmtId="165" fontId="13" fillId="0" borderId="104" xfId="4" applyNumberFormat="1" applyFont="1" applyFill="1" applyBorder="1" applyAlignment="1" applyProtection="1">
      <alignment horizontal="center" vertical="center"/>
      <protection locked="0"/>
    </xf>
    <xf numFmtId="165" fontId="3" fillId="0" borderId="1" xfId="0" applyNumberFormat="1" applyFont="1" applyFill="1" applyBorder="1" applyAlignment="1" applyProtection="1">
      <alignment horizontal="center" vertical="center"/>
      <protection locked="0"/>
    </xf>
    <xf numFmtId="0" fontId="13" fillId="0" borderId="49"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44" xfId="0" applyFont="1" applyBorder="1" applyAlignment="1" applyProtection="1">
      <alignment horizontal="center" vertical="center" textRotation="90"/>
      <protection locked="0"/>
    </xf>
    <xf numFmtId="0" fontId="3" fillId="0" borderId="100" xfId="0" applyFont="1" applyBorder="1" applyAlignment="1" applyProtection="1">
      <alignment horizontal="center" vertical="center" textRotation="90"/>
      <protection locked="0"/>
    </xf>
    <xf numFmtId="0" fontId="3" fillId="0" borderId="58" xfId="0" applyFont="1" applyBorder="1" applyAlignment="1" applyProtection="1">
      <alignment horizontal="center" vertical="center" textRotation="90"/>
      <protection locked="0"/>
    </xf>
    <xf numFmtId="165" fontId="13" fillId="0" borderId="48" xfId="4" applyNumberFormat="1" applyFont="1" applyBorder="1" applyAlignment="1" applyProtection="1">
      <alignment horizontal="center" vertical="center" wrapText="1"/>
      <protection locked="0"/>
    </xf>
    <xf numFmtId="165" fontId="13" fillId="0" borderId="21" xfId="4" applyNumberFormat="1" applyFont="1" applyBorder="1" applyAlignment="1" applyProtection="1">
      <alignment horizontal="center" vertical="center" wrapText="1"/>
      <protection locked="0"/>
    </xf>
    <xf numFmtId="165" fontId="13" fillId="0" borderId="21" xfId="4" applyNumberFormat="1" applyFont="1" applyBorder="1" applyAlignment="1" applyProtection="1">
      <alignment horizontal="center" vertical="center"/>
      <protection locked="0"/>
    </xf>
    <xf numFmtId="165" fontId="13" fillId="0" borderId="54" xfId="4" applyNumberFormat="1" applyFont="1" applyBorder="1" applyAlignment="1" applyProtection="1">
      <alignment horizontal="center" vertical="center"/>
      <protection locked="0"/>
    </xf>
    <xf numFmtId="0" fontId="0" fillId="0" borderId="14" xfId="0" applyBorder="1"/>
    <xf numFmtId="0" fontId="14" fillId="0" borderId="0" xfId="0" applyFont="1" applyAlignment="1" applyProtection="1">
      <alignment horizontal="left" vertical="center" wrapText="1"/>
      <protection locked="0"/>
    </xf>
    <xf numFmtId="0" fontId="0" fillId="0" borderId="0" xfId="0" applyAlignment="1">
      <alignment horizontal="left" wrapText="1"/>
    </xf>
    <xf numFmtId="0" fontId="14" fillId="0" borderId="0" xfId="0" applyFont="1" applyAlignment="1" applyProtection="1">
      <alignment horizontal="center" vertical="center" wrapText="1"/>
      <protection locked="0"/>
    </xf>
    <xf numFmtId="0" fontId="0" fillId="0" borderId="0" xfId="0" applyAlignment="1"/>
    <xf numFmtId="0" fontId="69" fillId="0" borderId="1" xfId="0" applyFont="1" applyBorder="1" applyAlignment="1" applyProtection="1">
      <alignment vertical="center" wrapText="1"/>
      <protection locked="0"/>
    </xf>
    <xf numFmtId="0" fontId="12" fillId="4" borderId="33" xfId="0" applyFont="1" applyFill="1" applyBorder="1" applyAlignment="1" applyProtection="1">
      <alignment horizontal="center"/>
      <protection locked="0"/>
    </xf>
    <xf numFmtId="0" fontId="12" fillId="4" borderId="34"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7" fillId="0" borderId="19" xfId="0" applyFont="1" applyBorder="1" applyAlignment="1">
      <alignment horizontal="center" wrapText="1"/>
    </xf>
    <xf numFmtId="0" fontId="7" fillId="0" borderId="79" xfId="0" applyFont="1" applyBorder="1" applyAlignment="1">
      <alignment horizontal="center" wrapText="1"/>
    </xf>
    <xf numFmtId="0" fontId="7" fillId="0" borderId="80" xfId="0" applyFont="1" applyBorder="1" applyAlignment="1">
      <alignment horizontal="center" wrapText="1"/>
    </xf>
    <xf numFmtId="0" fontId="7" fillId="0" borderId="14" xfId="0" applyFont="1" applyBorder="1" applyAlignment="1">
      <alignment horizontal="center" wrapText="1"/>
    </xf>
    <xf numFmtId="0" fontId="12" fillId="0" borderId="13" xfId="0" applyFont="1" applyBorder="1" applyAlignment="1">
      <alignment horizontal="center" vertical="top" wrapText="1"/>
    </xf>
    <xf numFmtId="0" fontId="13" fillId="0" borderId="27" xfId="0" applyFont="1" applyBorder="1" applyAlignment="1">
      <alignment horizontal="center" vertical="top" wrapText="1"/>
    </xf>
    <xf numFmtId="166" fontId="13" fillId="0" borderId="13" xfId="1" applyNumberFormat="1" applyFont="1" applyBorder="1" applyAlignment="1">
      <alignment horizontal="center" vertical="top" wrapText="1"/>
    </xf>
    <xf numFmtId="0" fontId="13" fillId="0" borderId="13" xfId="0" applyFont="1" applyBorder="1" applyAlignment="1">
      <alignment horizontal="center" vertical="top" wrapText="1"/>
    </xf>
    <xf numFmtId="0" fontId="12" fillId="0" borderId="22" xfId="0" applyFont="1" applyBorder="1" applyAlignment="1">
      <alignment horizontal="center" wrapText="1"/>
    </xf>
    <xf numFmtId="0" fontId="12" fillId="0" borderId="23" xfId="0" applyFont="1" applyBorder="1" applyAlignment="1">
      <alignment horizontal="center" wrapText="1"/>
    </xf>
    <xf numFmtId="0" fontId="12" fillId="0" borderId="24" xfId="0" applyFont="1" applyBorder="1" applyAlignment="1">
      <alignment horizontal="center" wrapText="1"/>
    </xf>
    <xf numFmtId="166" fontId="13" fillId="0" borderId="27" xfId="1" applyNumberFormat="1" applyFont="1" applyBorder="1" applyAlignment="1">
      <alignment horizontal="center" vertical="top" wrapText="1"/>
    </xf>
    <xf numFmtId="0" fontId="6" fillId="0" borderId="0" xfId="0" applyFont="1" applyAlignment="1"/>
    <xf numFmtId="0" fontId="12" fillId="0" borderId="22" xfId="0" applyFont="1" applyBorder="1" applyAlignment="1">
      <alignment vertical="top" wrapText="1"/>
    </xf>
    <xf numFmtId="0" fontId="12" fillId="0" borderId="29" xfId="0" applyFont="1" applyBorder="1" applyAlignment="1">
      <alignment vertical="top" wrapText="1"/>
    </xf>
    <xf numFmtId="166" fontId="12" fillId="0" borderId="27" xfId="1" applyNumberFormat="1" applyFont="1" applyBorder="1" applyAlignment="1">
      <alignment horizontal="center" vertical="top" wrapText="1"/>
    </xf>
    <xf numFmtId="166" fontId="12" fillId="0" borderId="13" xfId="1" applyNumberFormat="1" applyFont="1" applyBorder="1" applyAlignment="1">
      <alignment horizontal="center" vertical="top" wrapText="1"/>
    </xf>
    <xf numFmtId="0" fontId="12" fillId="0" borderId="18" xfId="0" applyFont="1" applyBorder="1" applyAlignment="1">
      <alignment vertical="top" wrapText="1"/>
    </xf>
    <xf numFmtId="0" fontId="12" fillId="0" borderId="27" xfId="0" applyFont="1" applyBorder="1" applyAlignment="1">
      <alignment horizontal="center" vertical="top" wrapText="1"/>
    </xf>
    <xf numFmtId="0" fontId="14" fillId="0" borderId="0" xfId="0" applyFont="1" applyFill="1" applyAlignment="1" applyProtection="1"/>
    <xf numFmtId="0" fontId="15" fillId="0" borderId="0" xfId="0" applyFont="1" applyFill="1" applyAlignment="1" applyProtection="1"/>
    <xf numFmtId="0" fontId="14" fillId="0" borderId="22" xfId="0" applyFont="1" applyFill="1" applyBorder="1" applyAlignment="1" applyProtection="1">
      <alignment horizontal="center"/>
    </xf>
    <xf numFmtId="0" fontId="14" fillId="0" borderId="23" xfId="0" applyFont="1" applyFill="1" applyBorder="1" applyAlignment="1" applyProtection="1">
      <alignment horizontal="center"/>
    </xf>
    <xf numFmtId="0" fontId="14" fillId="0" borderId="24" xfId="0" applyFont="1" applyFill="1" applyBorder="1" applyAlignment="1" applyProtection="1">
      <alignment horizontal="center"/>
    </xf>
    <xf numFmtId="0" fontId="14" fillId="0" borderId="33"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4" fontId="14" fillId="0" borderId="49" xfId="0" applyNumberFormat="1" applyFont="1" applyFill="1" applyBorder="1" applyAlignment="1">
      <alignment horizontal="center"/>
    </xf>
    <xf numFmtId="4" fontId="14" fillId="0" borderId="19" xfId="0" applyNumberFormat="1" applyFont="1" applyFill="1" applyBorder="1" applyAlignment="1">
      <alignment horizontal="center"/>
    </xf>
    <xf numFmtId="4" fontId="14" fillId="0" borderId="14" xfId="0" applyNumberFormat="1" applyFont="1" applyFill="1" applyBorder="1" applyAlignment="1">
      <alignment horizontal="center"/>
    </xf>
    <xf numFmtId="4" fontId="6" fillId="0" borderId="49" xfId="0" applyNumberFormat="1" applyFont="1" applyBorder="1" applyAlignment="1">
      <alignment horizontal="center"/>
    </xf>
    <xf numFmtId="4" fontId="6" fillId="0" borderId="14" xfId="0" applyNumberFormat="1" applyFont="1" applyBorder="1" applyAlignment="1">
      <alignment horizontal="center"/>
    </xf>
    <xf numFmtId="3" fontId="14" fillId="0" borderId="49" xfId="0" applyNumberFormat="1" applyFont="1" applyFill="1" applyBorder="1" applyAlignment="1">
      <alignment horizontal="center"/>
    </xf>
    <xf numFmtId="3" fontId="14" fillId="0" borderId="19" xfId="0" applyNumberFormat="1" applyFont="1" applyFill="1" applyBorder="1" applyAlignment="1">
      <alignment horizontal="center"/>
    </xf>
    <xf numFmtId="3" fontId="14" fillId="0" borderId="14" xfId="0" applyNumberFormat="1" applyFont="1" applyFill="1" applyBorder="1" applyAlignment="1">
      <alignment horizontal="center"/>
    </xf>
    <xf numFmtId="3" fontId="6" fillId="0" borderId="49" xfId="0" applyNumberFormat="1" applyFont="1" applyBorder="1" applyAlignment="1">
      <alignment horizontal="center"/>
    </xf>
    <xf numFmtId="3" fontId="6" fillId="0" borderId="14" xfId="0" applyNumberFormat="1" applyFont="1" applyBorder="1" applyAlignment="1">
      <alignment horizontal="center"/>
    </xf>
    <xf numFmtId="0" fontId="14" fillId="0" borderId="0" xfId="0" applyFont="1" applyAlignment="1"/>
    <xf numFmtId="0" fontId="15" fillId="0" borderId="0" xfId="0" applyFont="1" applyAlignment="1"/>
    <xf numFmtId="0" fontId="20" fillId="0" borderId="26" xfId="0" applyFont="1" applyBorder="1" applyAlignment="1">
      <alignment wrapText="1"/>
    </xf>
    <xf numFmtId="0" fontId="0" fillId="0" borderId="37" xfId="0" applyBorder="1" applyAlignment="1">
      <alignment wrapText="1"/>
    </xf>
    <xf numFmtId="0" fontId="19" fillId="0" borderId="39"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2" fillId="0" borderId="0" xfId="0" applyFont="1" applyAlignment="1">
      <alignment horizontal="center" wrapText="1"/>
    </xf>
    <xf numFmtId="0" fontId="15" fillId="0" borderId="0" xfId="0" applyFont="1" applyAlignment="1">
      <alignment horizontal="center" wrapText="1"/>
    </xf>
    <xf numFmtId="0" fontId="6" fillId="0" borderId="0" xfId="8" applyFont="1" applyAlignment="1"/>
    <xf numFmtId="0" fontId="42" fillId="0" borderId="0" xfId="8" applyAlignment="1"/>
    <xf numFmtId="0" fontId="5" fillId="0" borderId="46" xfId="8" applyFont="1" applyBorder="1" applyAlignment="1">
      <alignment horizontal="center" vertical="center" wrapText="1"/>
    </xf>
    <xf numFmtId="0" fontId="5" fillId="0" borderId="48" xfId="8" applyFont="1" applyBorder="1" applyAlignment="1">
      <alignment horizontal="center" vertical="center" wrapText="1"/>
    </xf>
    <xf numFmtId="0" fontId="27" fillId="0" borderId="0" xfId="8" applyFont="1" applyBorder="1" applyAlignment="1">
      <alignment vertical="top" wrapText="1"/>
    </xf>
    <xf numFmtId="0" fontId="5" fillId="0" borderId="43" xfId="8" applyFont="1" applyBorder="1" applyAlignment="1">
      <alignment horizontal="center" vertical="center" wrapText="1"/>
    </xf>
    <xf numFmtId="0" fontId="5" fillId="0" borderId="98" xfId="8" applyFont="1" applyBorder="1" applyAlignment="1">
      <alignment horizontal="center" vertical="center"/>
    </xf>
    <xf numFmtId="0" fontId="5" fillId="0" borderId="43" xfId="8" applyFont="1" applyBorder="1" applyAlignment="1">
      <alignment horizontal="center" vertical="center"/>
    </xf>
    <xf numFmtId="0" fontId="5" fillId="0" borderId="48" xfId="8" applyFont="1" applyBorder="1" applyAlignment="1">
      <alignment horizontal="center" vertical="center"/>
    </xf>
    <xf numFmtId="0" fontId="5" fillId="0" borderId="98" xfId="8" applyFont="1" applyBorder="1" applyAlignment="1">
      <alignment horizontal="center" vertical="center" wrapText="1"/>
    </xf>
    <xf numFmtId="0" fontId="42" fillId="0" borderId="0" xfId="8" applyFont="1" applyAlignment="1">
      <alignment horizontal="left" vertical="top" wrapText="1"/>
    </xf>
    <xf numFmtId="0" fontId="28" fillId="0" borderId="101" xfId="8" applyFont="1" applyFill="1" applyBorder="1" applyAlignment="1">
      <alignment horizontal="center" vertical="center" wrapText="1"/>
    </xf>
    <xf numFmtId="0" fontId="28" fillId="0" borderId="100" xfId="8" applyFont="1" applyFill="1" applyBorder="1" applyAlignment="1">
      <alignment horizontal="center" vertical="center" wrapText="1"/>
    </xf>
    <xf numFmtId="0" fontId="28" fillId="0" borderId="58" xfId="8" applyFont="1" applyFill="1" applyBorder="1" applyAlignment="1">
      <alignment horizontal="center" vertical="center" wrapText="1"/>
    </xf>
    <xf numFmtId="0" fontId="28" fillId="0" borderId="46" xfId="8" applyFont="1" applyBorder="1" applyAlignment="1">
      <alignment horizontal="center" vertical="center" wrapText="1"/>
    </xf>
    <xf numFmtId="0" fontId="28" fillId="0" borderId="43" xfId="8" applyFont="1" applyBorder="1" applyAlignment="1">
      <alignment horizontal="center" vertical="center" wrapText="1"/>
    </xf>
    <xf numFmtId="0" fontId="28" fillId="0" borderId="44" xfId="8" applyFont="1" applyBorder="1" applyAlignment="1">
      <alignment horizontal="center" vertical="center" wrapText="1"/>
    </xf>
    <xf numFmtId="0" fontId="50" fillId="0" borderId="53" xfId="0" applyFont="1" applyBorder="1" applyAlignment="1">
      <alignment horizontal="left" vertical="top" wrapText="1"/>
    </xf>
    <xf numFmtId="0" fontId="28" fillId="0" borderId="46" xfId="8" applyFont="1" applyFill="1" applyBorder="1" applyAlignment="1">
      <alignment horizontal="center" vertical="center"/>
    </xf>
    <xf numFmtId="0" fontId="28" fillId="0" borderId="43" xfId="8" applyFont="1" applyFill="1" applyBorder="1" applyAlignment="1">
      <alignment horizontal="center" vertical="center"/>
    </xf>
    <xf numFmtId="0" fontId="28" fillId="0" borderId="44" xfId="8" applyFont="1" applyFill="1" applyBorder="1" applyAlignment="1">
      <alignment horizontal="center" vertical="center"/>
    </xf>
    <xf numFmtId="0" fontId="43" fillId="0" borderId="50" xfId="0" applyFont="1" applyBorder="1" applyAlignment="1">
      <alignment horizontal="left" vertical="top" wrapText="1"/>
    </xf>
    <xf numFmtId="0" fontId="43" fillId="0" borderId="53" xfId="0" applyFont="1" applyBorder="1" applyAlignment="1">
      <alignment horizontal="left" vertical="top" wrapText="1"/>
    </xf>
    <xf numFmtId="0" fontId="43" fillId="0" borderId="50" xfId="0" applyFont="1" applyBorder="1" applyAlignment="1">
      <alignment horizontal="left" wrapText="1"/>
    </xf>
    <xf numFmtId="0" fontId="43" fillId="0" borderId="53" xfId="0" applyFont="1" applyBorder="1" applyAlignment="1">
      <alignment horizontal="left" wrapText="1"/>
    </xf>
    <xf numFmtId="0" fontId="43" fillId="0" borderId="54" xfId="0" applyFont="1" applyBorder="1" applyAlignment="1">
      <alignment horizontal="left" vertical="top" wrapText="1"/>
    </xf>
    <xf numFmtId="0" fontId="6" fillId="0" borderId="101" xfId="8" applyFont="1" applyBorder="1" applyAlignment="1">
      <alignment horizontal="center" vertical="center" wrapText="1"/>
    </xf>
    <xf numFmtId="0" fontId="6" fillId="0" borderId="58" xfId="8" applyFont="1" applyBorder="1" applyAlignment="1">
      <alignment horizontal="center" vertical="center" wrapText="1"/>
    </xf>
    <xf numFmtId="0" fontId="28" fillId="0" borderId="101" xfId="8" applyFont="1" applyBorder="1" applyAlignment="1">
      <alignment horizontal="center" vertical="center"/>
    </xf>
    <xf numFmtId="0" fontId="28" fillId="0" borderId="100" xfId="8" applyFont="1" applyBorder="1" applyAlignment="1">
      <alignment horizontal="center" vertical="center"/>
    </xf>
    <xf numFmtId="0" fontId="28" fillId="0" borderId="58" xfId="8" applyFont="1" applyBorder="1" applyAlignment="1">
      <alignment horizontal="center" vertical="center"/>
    </xf>
    <xf numFmtId="0" fontId="43" fillId="0" borderId="52" xfId="0" applyFont="1" applyBorder="1" applyAlignment="1">
      <alignment horizontal="left" vertical="center" wrapText="1"/>
    </xf>
    <xf numFmtId="0" fontId="43" fillId="0" borderId="102" xfId="0" applyFont="1" applyBorder="1" applyAlignment="1">
      <alignment horizontal="left" vertical="center" wrapText="1"/>
    </xf>
    <xf numFmtId="0" fontId="43" fillId="0" borderId="99" xfId="0" applyFont="1" applyBorder="1" applyAlignment="1">
      <alignment horizontal="left" vertical="center" wrapText="1"/>
    </xf>
    <xf numFmtId="0" fontId="43" fillId="0" borderId="53" xfId="0" applyFont="1" applyBorder="1" applyAlignment="1">
      <alignment horizontal="left" vertical="center" wrapText="1"/>
    </xf>
    <xf numFmtId="0" fontId="28" fillId="0" borderId="48" xfId="8" applyFont="1" applyBorder="1" applyAlignment="1">
      <alignment horizontal="center" vertical="center" wrapText="1"/>
    </xf>
    <xf numFmtId="0" fontId="28" fillId="0" borderId="101" xfId="8" applyFont="1" applyBorder="1" applyAlignment="1">
      <alignment horizontal="center" vertical="center" wrapText="1"/>
    </xf>
    <xf numFmtId="0" fontId="28" fillId="0" borderId="100" xfId="8" applyFont="1" applyBorder="1" applyAlignment="1">
      <alignment horizontal="center" vertical="center" wrapText="1"/>
    </xf>
    <xf numFmtId="0" fontId="28" fillId="0" borderId="58" xfId="8" applyFont="1" applyBorder="1" applyAlignment="1">
      <alignment horizontal="center" vertical="center" wrapText="1"/>
    </xf>
    <xf numFmtId="0" fontId="6" fillId="0" borderId="0" xfId="10" applyFont="1" applyAlignment="1"/>
    <xf numFmtId="0" fontId="5" fillId="0" borderId="0" xfId="10" applyFont="1" applyAlignment="1"/>
    <xf numFmtId="0" fontId="19" fillId="12" borderId="26" xfId="9" applyFont="1" applyFill="1" applyBorder="1" applyAlignment="1">
      <alignment horizontal="center" vertical="center"/>
    </xf>
    <xf numFmtId="0" fontId="19" fillId="12" borderId="30" xfId="9" applyFont="1" applyFill="1" applyBorder="1" applyAlignment="1">
      <alignment horizontal="center" vertical="center"/>
    </xf>
    <xf numFmtId="0" fontId="19" fillId="12" borderId="26" xfId="9" applyFont="1" applyFill="1" applyBorder="1" applyAlignment="1">
      <alignment horizontal="center" vertical="center" wrapText="1"/>
    </xf>
    <xf numFmtId="0" fontId="19" fillId="12" borderId="30" xfId="9" applyFont="1" applyFill="1" applyBorder="1" applyAlignment="1">
      <alignment horizontal="center" vertical="center" wrapText="1"/>
    </xf>
    <xf numFmtId="0" fontId="19" fillId="12" borderId="33" xfId="9" applyFont="1" applyFill="1" applyBorder="1" applyAlignment="1">
      <alignment vertical="center" wrapText="1"/>
    </xf>
    <xf numFmtId="0" fontId="19" fillId="12" borderId="34" xfId="9" applyFont="1" applyFill="1" applyBorder="1" applyAlignment="1">
      <alignment vertical="center" wrapText="1"/>
    </xf>
    <xf numFmtId="0" fontId="19" fillId="12" borderId="28" xfId="9" applyFont="1" applyFill="1" applyBorder="1" applyAlignment="1">
      <alignment vertical="center" wrapText="1"/>
    </xf>
    <xf numFmtId="0" fontId="19" fillId="12" borderId="92" xfId="9" applyFont="1" applyFill="1" applyBorder="1" applyAlignment="1">
      <alignment horizontal="center" vertical="center" wrapText="1"/>
    </xf>
    <xf numFmtId="0" fontId="19" fillId="12" borderId="90" xfId="9" applyFont="1" applyFill="1" applyBorder="1" applyAlignment="1">
      <alignment horizontal="center" vertical="center" wrapText="1"/>
    </xf>
    <xf numFmtId="0" fontId="19" fillId="12" borderId="87" xfId="9" applyFont="1" applyFill="1" applyBorder="1" applyAlignment="1">
      <alignment horizontal="center" vertical="center" wrapText="1"/>
    </xf>
    <xf numFmtId="0" fontId="19" fillId="12" borderId="83" xfId="9" applyFont="1" applyFill="1" applyBorder="1" applyAlignment="1">
      <alignment horizontal="center" vertical="center" wrapText="1"/>
    </xf>
    <xf numFmtId="0" fontId="19" fillId="12" borderId="84" xfId="9" applyFont="1" applyFill="1" applyBorder="1" applyAlignment="1">
      <alignment horizontal="center" vertical="center" wrapText="1"/>
    </xf>
    <xf numFmtId="0" fontId="19" fillId="12" borderId="85" xfId="9" applyFont="1" applyFill="1" applyBorder="1" applyAlignment="1">
      <alignment horizontal="center" vertical="center" wrapText="1"/>
    </xf>
    <xf numFmtId="0" fontId="19" fillId="12" borderId="93" xfId="9" applyFont="1" applyFill="1" applyBorder="1" applyAlignment="1">
      <alignment horizontal="center" vertical="center" wrapText="1"/>
    </xf>
    <xf numFmtId="0" fontId="19" fillId="12" borderId="91" xfId="9" applyFont="1" applyFill="1" applyBorder="1" applyAlignment="1">
      <alignment horizontal="center" vertical="center" wrapText="1"/>
    </xf>
    <xf numFmtId="0" fontId="19" fillId="12" borderId="89" xfId="9" applyFont="1" applyFill="1" applyBorder="1" applyAlignment="1">
      <alignment horizontal="center" vertical="center" wrapText="1"/>
    </xf>
    <xf numFmtId="0" fontId="4" fillId="0" borderId="83" xfId="9" applyFont="1" applyBorder="1" applyAlignment="1">
      <alignment horizontal="center" vertical="center" wrapText="1"/>
    </xf>
    <xf numFmtId="0" fontId="4" fillId="0" borderId="84" xfId="9" applyFont="1" applyBorder="1" applyAlignment="1">
      <alignment horizontal="center" vertical="center" wrapText="1"/>
    </xf>
    <xf numFmtId="0" fontId="4" fillId="0" borderId="85" xfId="9" applyFont="1" applyBorder="1" applyAlignment="1">
      <alignment horizontal="center" vertical="center" wrapText="1"/>
    </xf>
    <xf numFmtId="0" fontId="19" fillId="0" borderId="83" xfId="9" applyFont="1" applyBorder="1" applyAlignment="1">
      <alignment vertical="center" wrapText="1"/>
    </xf>
    <xf numFmtId="0" fontId="19" fillId="0" borderId="85" xfId="9" applyFont="1" applyBorder="1" applyAlignment="1">
      <alignment vertical="center" wrapText="1"/>
    </xf>
    <xf numFmtId="0" fontId="19" fillId="7" borderId="83" xfId="9" applyFont="1" applyFill="1" applyBorder="1" applyAlignment="1">
      <alignment vertical="center" wrapText="1"/>
    </xf>
    <xf numFmtId="0" fontId="19" fillId="7" borderId="85" xfId="9" applyFont="1" applyFill="1" applyBorder="1" applyAlignment="1">
      <alignment vertical="center" wrapText="1"/>
    </xf>
    <xf numFmtId="0" fontId="19" fillId="7" borderId="94" xfId="9" applyFont="1" applyFill="1" applyBorder="1" applyAlignment="1">
      <alignment vertical="center" wrapText="1"/>
    </xf>
    <xf numFmtId="0" fontId="19" fillId="7" borderId="86" xfId="9" applyFont="1" applyFill="1" applyBorder="1" applyAlignment="1">
      <alignment vertical="center" wrapText="1"/>
    </xf>
    <xf numFmtId="0" fontId="19" fillId="12" borderId="94" xfId="9" applyFont="1" applyFill="1" applyBorder="1" applyAlignment="1">
      <alignment horizontal="center" vertical="center" wrapText="1"/>
    </xf>
    <xf numFmtId="0" fontId="19" fillId="12" borderId="95" xfId="9" applyFont="1" applyFill="1" applyBorder="1" applyAlignment="1">
      <alignment horizontal="center" vertical="center" wrapText="1"/>
    </xf>
    <xf numFmtId="0" fontId="19" fillId="12" borderId="86" xfId="9" applyFont="1" applyFill="1" applyBorder="1" applyAlignment="1">
      <alignment horizontal="center" vertical="center" wrapText="1"/>
    </xf>
    <xf numFmtId="0" fontId="39" fillId="12" borderId="83" xfId="9" applyFont="1" applyFill="1" applyBorder="1" applyAlignment="1">
      <alignment horizontal="center" vertical="center" wrapText="1"/>
    </xf>
    <xf numFmtId="0" fontId="39" fillId="12" borderId="85" xfId="9" applyFont="1" applyFill="1" applyBorder="1" applyAlignment="1">
      <alignment horizontal="center" vertical="center" wrapText="1"/>
    </xf>
    <xf numFmtId="0" fontId="4" fillId="0" borderId="83" xfId="9" applyFont="1" applyBorder="1" applyAlignment="1">
      <alignment vertical="center" wrapText="1"/>
    </xf>
    <xf numFmtId="0" fontId="4" fillId="0" borderId="85" xfId="9" applyFont="1" applyBorder="1" applyAlignment="1">
      <alignment vertical="center" wrapText="1"/>
    </xf>
    <xf numFmtId="0" fontId="4" fillId="7" borderId="83" xfId="9" applyFont="1" applyFill="1" applyBorder="1" applyAlignment="1">
      <alignment vertical="center" wrapText="1"/>
    </xf>
    <xf numFmtId="0" fontId="4" fillId="7" borderId="85" xfId="9" applyFont="1" applyFill="1" applyBorder="1" applyAlignment="1">
      <alignment vertical="center" wrapText="1"/>
    </xf>
  </cellXfs>
  <cellStyles count="11">
    <cellStyle name="0,0_x000d__x000a_NA_x000d__x000a_" xfId="2"/>
    <cellStyle name="Comma" xfId="1" builtinId="3"/>
    <cellStyle name="Comma 4" xfId="7"/>
    <cellStyle name="Normal" xfId="0" builtinId="0"/>
    <cellStyle name="Normal 2" xfId="8"/>
    <cellStyle name="Normal 2 2" xfId="9"/>
    <cellStyle name="Normal 3" xfId="10"/>
    <cellStyle name="Normal 4" xfId="5"/>
    <cellStyle name="Normal_Breakdown Table" xfId="6"/>
    <cellStyle name="Normal_Staffing"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164630</xdr:colOff>
      <xdr:row>85</xdr:row>
      <xdr:rowOff>152870</xdr:rowOff>
    </xdr:from>
    <xdr:to>
      <xdr:col>7</xdr:col>
      <xdr:colOff>858426</xdr:colOff>
      <xdr:row>92</xdr:row>
      <xdr:rowOff>152870</xdr:rowOff>
    </xdr:to>
    <xdr:sp macro="" textlink="">
      <xdr:nvSpPr>
        <xdr:cNvPr id="2" name="TextBox 1"/>
        <xdr:cNvSpPr txBox="1"/>
      </xdr:nvSpPr>
      <xdr:spPr>
        <a:xfrm>
          <a:off x="1126655" y="31175795"/>
          <a:ext cx="6761221"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none" strike="noStrike">
              <a:solidFill>
                <a:schemeClr val="dk1"/>
              </a:solidFill>
              <a:latin typeface="+mn-lt"/>
              <a:ea typeface="+mn-ea"/>
              <a:cs typeface="+mn-cs"/>
            </a:rPr>
            <a:t>Notes</a:t>
          </a:r>
          <a:r>
            <a:rPr lang="en-GB"/>
            <a:t> </a:t>
          </a:r>
        </a:p>
        <a:p>
          <a:r>
            <a:rPr lang="en-GB" sz="1100" b="0" i="0" u="none" strike="noStrike">
              <a:solidFill>
                <a:schemeClr val="dk1"/>
              </a:solidFill>
              <a:latin typeface="+mn-lt"/>
              <a:ea typeface="+mn-ea"/>
              <a:cs typeface="+mn-cs"/>
            </a:rPr>
            <a:t>Data is on a monthly basis unless specified.</a:t>
          </a:r>
          <a:r>
            <a:rPr lang="en-GB"/>
            <a:t> </a:t>
          </a:r>
        </a:p>
        <a:p>
          <a:r>
            <a:rPr lang="en-GB" sz="1100" b="0" i="0" u="none" strike="noStrike">
              <a:solidFill>
                <a:schemeClr val="dk1"/>
              </a:solidFill>
              <a:latin typeface="+mn-lt"/>
              <a:ea typeface="+mn-ea"/>
              <a:cs typeface="+mn-cs"/>
            </a:rPr>
            <a:t>¹ This data shows performance up to the most recent period available. It </a:t>
          </a:r>
          <a:r>
            <a:rPr lang="en-GB" sz="1100" b="1" i="0" u="none" strike="noStrike">
              <a:solidFill>
                <a:schemeClr val="dk1"/>
              </a:solidFill>
              <a:latin typeface="+mn-lt"/>
              <a:ea typeface="+mn-ea"/>
              <a:cs typeface="+mn-cs"/>
            </a:rPr>
            <a:t>does not</a:t>
          </a:r>
          <a:r>
            <a:rPr lang="en-GB" sz="1100" b="0" i="0" u="none" strike="noStrike">
              <a:solidFill>
                <a:schemeClr val="dk1"/>
              </a:solidFill>
              <a:latin typeface="+mn-lt"/>
              <a:ea typeface="+mn-ea"/>
              <a:cs typeface="+mn-cs"/>
            </a:rPr>
            <a:t> take into account the 3 month coding delay, hence data is subject to revisions as coding completeness improves.</a:t>
          </a:r>
          <a:r>
            <a:rPr lang="en-GB"/>
            <a:t> </a:t>
          </a:r>
        </a:p>
        <a:p>
          <a:r>
            <a:rPr lang="en-GB" sz="1100" b="0" i="0" u="none" strike="noStrike">
              <a:solidFill>
                <a:schemeClr val="dk1"/>
              </a:solidFill>
              <a:latin typeface="+mn-lt"/>
              <a:ea typeface="+mn-ea"/>
              <a:cs typeface="+mn-cs"/>
            </a:rPr>
            <a:t>² This data takes into account the 3 month coding delay and data quality is reliant on coding completeness.</a:t>
          </a:r>
          <a:r>
            <a:rPr lang="en-GB"/>
            <a:t> </a:t>
          </a:r>
        </a:p>
        <a:p>
          <a:r>
            <a:rPr lang="en-GB" sz="1100" b="0" i="0" u="none" strike="noStrike">
              <a:solidFill>
                <a:schemeClr val="dk1"/>
              </a:solidFill>
              <a:latin typeface="+mn-lt"/>
              <a:ea typeface="+mn-ea"/>
              <a:cs typeface="+mn-cs"/>
            </a:rPr>
            <a:t>³ Rolling 12 month data.</a:t>
          </a:r>
          <a:r>
            <a:rPr lang="en-GB"/>
            <a:t> </a:t>
          </a:r>
          <a:endParaRPr lang="en-GB" sz="1100"/>
        </a:p>
      </xdr:txBody>
    </xdr:sp>
    <xdr:clientData/>
  </xdr:twoCellAnchor>
  <xdr:twoCellAnchor>
    <xdr:from>
      <xdr:col>1</xdr:col>
      <xdr:colOff>164630</xdr:colOff>
      <xdr:row>85</xdr:row>
      <xdr:rowOff>152870</xdr:rowOff>
    </xdr:from>
    <xdr:to>
      <xdr:col>7</xdr:col>
      <xdr:colOff>858426</xdr:colOff>
      <xdr:row>92</xdr:row>
      <xdr:rowOff>152870</xdr:rowOff>
    </xdr:to>
    <xdr:sp macro="" textlink="">
      <xdr:nvSpPr>
        <xdr:cNvPr id="3" name="TextBox 2"/>
        <xdr:cNvSpPr txBox="1"/>
      </xdr:nvSpPr>
      <xdr:spPr>
        <a:xfrm>
          <a:off x="1126655" y="30528095"/>
          <a:ext cx="6761221"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none" strike="noStrike">
              <a:solidFill>
                <a:schemeClr val="dk1"/>
              </a:solidFill>
              <a:latin typeface="+mn-lt"/>
              <a:ea typeface="+mn-ea"/>
              <a:cs typeface="+mn-cs"/>
            </a:rPr>
            <a:t>Notes</a:t>
          </a:r>
          <a:r>
            <a:rPr lang="en-GB"/>
            <a:t> </a:t>
          </a:r>
        </a:p>
        <a:p>
          <a:r>
            <a:rPr lang="en-GB" sz="1100" b="0" i="0" u="none" strike="noStrike">
              <a:solidFill>
                <a:schemeClr val="dk1"/>
              </a:solidFill>
              <a:latin typeface="+mn-lt"/>
              <a:ea typeface="+mn-ea"/>
              <a:cs typeface="+mn-cs"/>
            </a:rPr>
            <a:t>Data is on a monthly basis unless specified.</a:t>
          </a:r>
          <a:r>
            <a:rPr lang="en-GB"/>
            <a:t> </a:t>
          </a:r>
        </a:p>
        <a:p>
          <a:r>
            <a:rPr lang="en-GB" sz="1100" b="0" i="0" u="none" strike="noStrike">
              <a:solidFill>
                <a:schemeClr val="dk1"/>
              </a:solidFill>
              <a:latin typeface="+mn-lt"/>
              <a:ea typeface="+mn-ea"/>
              <a:cs typeface="+mn-cs"/>
            </a:rPr>
            <a:t>¹ This data shows performance up to the most recent period available. It </a:t>
          </a:r>
          <a:r>
            <a:rPr lang="en-GB" sz="1100" b="1" i="0" u="none" strike="noStrike">
              <a:solidFill>
                <a:schemeClr val="dk1"/>
              </a:solidFill>
              <a:latin typeface="+mn-lt"/>
              <a:ea typeface="+mn-ea"/>
              <a:cs typeface="+mn-cs"/>
            </a:rPr>
            <a:t>does not</a:t>
          </a:r>
          <a:r>
            <a:rPr lang="en-GB" sz="1100" b="0" i="0" u="none" strike="noStrike">
              <a:solidFill>
                <a:schemeClr val="dk1"/>
              </a:solidFill>
              <a:latin typeface="+mn-lt"/>
              <a:ea typeface="+mn-ea"/>
              <a:cs typeface="+mn-cs"/>
            </a:rPr>
            <a:t> take into account the 3 month coding delay, hence data is subject to revisions as coding completeness improves.</a:t>
          </a:r>
          <a:r>
            <a:rPr lang="en-GB"/>
            <a:t> </a:t>
          </a:r>
        </a:p>
        <a:p>
          <a:r>
            <a:rPr lang="en-GB" sz="1100" b="0" i="0" u="none" strike="noStrike">
              <a:solidFill>
                <a:schemeClr val="dk1"/>
              </a:solidFill>
              <a:latin typeface="+mn-lt"/>
              <a:ea typeface="+mn-ea"/>
              <a:cs typeface="+mn-cs"/>
            </a:rPr>
            <a:t>² This data takes into account the 3 month coding delay and data quality is reliant on coding completeness.</a:t>
          </a:r>
          <a:r>
            <a:rPr lang="en-GB"/>
            <a:t> </a:t>
          </a:r>
        </a:p>
        <a:p>
          <a:r>
            <a:rPr lang="en-GB" sz="1100" b="0" i="0" u="none" strike="noStrike">
              <a:solidFill>
                <a:schemeClr val="dk1"/>
              </a:solidFill>
              <a:latin typeface="+mn-lt"/>
              <a:ea typeface="+mn-ea"/>
              <a:cs typeface="+mn-cs"/>
            </a:rPr>
            <a:t>³ Rolling 12 month data.</a:t>
          </a:r>
          <a:r>
            <a:rPr lang="en-GB"/>
            <a:t> </a:t>
          </a:r>
          <a:endParaRPr lang="en-GB" sz="1100"/>
        </a:p>
      </xdr:txBody>
    </xdr:sp>
    <xdr:clientData/>
  </xdr:twoCellAnchor>
  <xdr:twoCellAnchor>
    <xdr:from>
      <xdr:col>1</xdr:col>
      <xdr:colOff>164630</xdr:colOff>
      <xdr:row>85</xdr:row>
      <xdr:rowOff>152870</xdr:rowOff>
    </xdr:from>
    <xdr:to>
      <xdr:col>7</xdr:col>
      <xdr:colOff>858426</xdr:colOff>
      <xdr:row>92</xdr:row>
      <xdr:rowOff>152870</xdr:rowOff>
    </xdr:to>
    <xdr:sp macro="" textlink="">
      <xdr:nvSpPr>
        <xdr:cNvPr id="4" name="TextBox 3"/>
        <xdr:cNvSpPr txBox="1"/>
      </xdr:nvSpPr>
      <xdr:spPr>
        <a:xfrm>
          <a:off x="1126655" y="31013870"/>
          <a:ext cx="6761221"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none" strike="noStrike">
              <a:solidFill>
                <a:schemeClr val="dk1"/>
              </a:solidFill>
              <a:latin typeface="+mn-lt"/>
              <a:ea typeface="+mn-ea"/>
              <a:cs typeface="+mn-cs"/>
            </a:rPr>
            <a:t>Notes</a:t>
          </a:r>
          <a:r>
            <a:rPr lang="en-GB"/>
            <a:t> </a:t>
          </a:r>
        </a:p>
        <a:p>
          <a:r>
            <a:rPr lang="en-GB" sz="1100" b="0" i="0" u="none" strike="noStrike">
              <a:solidFill>
                <a:schemeClr val="dk1"/>
              </a:solidFill>
              <a:latin typeface="+mn-lt"/>
              <a:ea typeface="+mn-ea"/>
              <a:cs typeface="+mn-cs"/>
            </a:rPr>
            <a:t>Data is on a monthly basis unless specified.</a:t>
          </a:r>
          <a:r>
            <a:rPr lang="en-GB"/>
            <a:t> </a:t>
          </a:r>
        </a:p>
        <a:p>
          <a:r>
            <a:rPr lang="en-GB" sz="1100" b="0" i="0" u="none" strike="noStrike">
              <a:solidFill>
                <a:schemeClr val="dk1"/>
              </a:solidFill>
              <a:latin typeface="+mn-lt"/>
              <a:ea typeface="+mn-ea"/>
              <a:cs typeface="+mn-cs"/>
            </a:rPr>
            <a:t>¹ This data shows performance up to the most recent period available. It </a:t>
          </a:r>
          <a:r>
            <a:rPr lang="en-GB" sz="1100" b="1" i="0" u="none" strike="noStrike">
              <a:solidFill>
                <a:schemeClr val="dk1"/>
              </a:solidFill>
              <a:latin typeface="+mn-lt"/>
              <a:ea typeface="+mn-ea"/>
              <a:cs typeface="+mn-cs"/>
            </a:rPr>
            <a:t>does not</a:t>
          </a:r>
          <a:r>
            <a:rPr lang="en-GB" sz="1100" b="0" i="0" u="none" strike="noStrike">
              <a:solidFill>
                <a:schemeClr val="dk1"/>
              </a:solidFill>
              <a:latin typeface="+mn-lt"/>
              <a:ea typeface="+mn-ea"/>
              <a:cs typeface="+mn-cs"/>
            </a:rPr>
            <a:t> take into account the 3 month coding delay, hence data is subject to revisions as coding completeness improves.</a:t>
          </a:r>
          <a:r>
            <a:rPr lang="en-GB"/>
            <a:t> </a:t>
          </a:r>
        </a:p>
        <a:p>
          <a:r>
            <a:rPr lang="en-GB" sz="1100" b="0" i="0" u="none" strike="noStrike">
              <a:solidFill>
                <a:schemeClr val="dk1"/>
              </a:solidFill>
              <a:latin typeface="+mn-lt"/>
              <a:ea typeface="+mn-ea"/>
              <a:cs typeface="+mn-cs"/>
            </a:rPr>
            <a:t>² This data takes into account the 3 month coding delay and data quality is reliant on coding completeness.</a:t>
          </a:r>
          <a:r>
            <a:rPr lang="en-GB"/>
            <a:t> </a:t>
          </a:r>
        </a:p>
        <a:p>
          <a:r>
            <a:rPr lang="en-GB" sz="1100" b="0" i="0" u="none" strike="noStrike">
              <a:solidFill>
                <a:schemeClr val="dk1"/>
              </a:solidFill>
              <a:latin typeface="+mn-lt"/>
              <a:ea typeface="+mn-ea"/>
              <a:cs typeface="+mn-cs"/>
            </a:rPr>
            <a:t>³ Rolling 12 month data.</a:t>
          </a:r>
          <a:r>
            <a:rPr lang="en-GB"/>
            <a:t> </a:t>
          </a:r>
          <a:endParaRPr lang="en-GB" sz="1100"/>
        </a:p>
      </xdr:txBody>
    </xdr:sp>
    <xdr:clientData/>
  </xdr:twoCellAnchor>
  <xdr:twoCellAnchor>
    <xdr:from>
      <xdr:col>1</xdr:col>
      <xdr:colOff>164630</xdr:colOff>
      <xdr:row>85</xdr:row>
      <xdr:rowOff>152870</xdr:rowOff>
    </xdr:from>
    <xdr:to>
      <xdr:col>7</xdr:col>
      <xdr:colOff>858426</xdr:colOff>
      <xdr:row>92</xdr:row>
      <xdr:rowOff>152870</xdr:rowOff>
    </xdr:to>
    <xdr:sp macro="" textlink="">
      <xdr:nvSpPr>
        <xdr:cNvPr id="5" name="TextBox 4"/>
        <xdr:cNvSpPr txBox="1"/>
      </xdr:nvSpPr>
      <xdr:spPr>
        <a:xfrm>
          <a:off x="1126655" y="30528095"/>
          <a:ext cx="6761221"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none" strike="noStrike">
              <a:solidFill>
                <a:schemeClr val="dk1"/>
              </a:solidFill>
              <a:latin typeface="+mn-lt"/>
              <a:ea typeface="+mn-ea"/>
              <a:cs typeface="+mn-cs"/>
            </a:rPr>
            <a:t>Notes</a:t>
          </a:r>
          <a:r>
            <a:rPr lang="en-GB"/>
            <a:t> </a:t>
          </a:r>
        </a:p>
        <a:p>
          <a:r>
            <a:rPr lang="en-GB" sz="1100" b="0" i="0" u="none" strike="noStrike">
              <a:solidFill>
                <a:schemeClr val="dk1"/>
              </a:solidFill>
              <a:latin typeface="+mn-lt"/>
              <a:ea typeface="+mn-ea"/>
              <a:cs typeface="+mn-cs"/>
            </a:rPr>
            <a:t>Data is on a monthly basis unless specified.</a:t>
          </a:r>
          <a:r>
            <a:rPr lang="en-GB"/>
            <a:t> </a:t>
          </a:r>
        </a:p>
        <a:p>
          <a:r>
            <a:rPr lang="en-GB" sz="1100" b="0" i="0" u="none" strike="noStrike">
              <a:solidFill>
                <a:schemeClr val="dk1"/>
              </a:solidFill>
              <a:latin typeface="+mn-lt"/>
              <a:ea typeface="+mn-ea"/>
              <a:cs typeface="+mn-cs"/>
            </a:rPr>
            <a:t>¹ This data shows performance up to the most recent period available. It </a:t>
          </a:r>
          <a:r>
            <a:rPr lang="en-GB" sz="1100" b="1" i="0" u="none" strike="noStrike">
              <a:solidFill>
                <a:schemeClr val="dk1"/>
              </a:solidFill>
              <a:latin typeface="+mn-lt"/>
              <a:ea typeface="+mn-ea"/>
              <a:cs typeface="+mn-cs"/>
            </a:rPr>
            <a:t>does not</a:t>
          </a:r>
          <a:r>
            <a:rPr lang="en-GB" sz="1100" b="0" i="0" u="none" strike="noStrike">
              <a:solidFill>
                <a:schemeClr val="dk1"/>
              </a:solidFill>
              <a:latin typeface="+mn-lt"/>
              <a:ea typeface="+mn-ea"/>
              <a:cs typeface="+mn-cs"/>
            </a:rPr>
            <a:t> take into account the 3 month coding delay, hence data is subject to revisions as coding completeness improves.</a:t>
          </a:r>
          <a:r>
            <a:rPr lang="en-GB"/>
            <a:t> </a:t>
          </a:r>
        </a:p>
        <a:p>
          <a:r>
            <a:rPr lang="en-GB" sz="1100" b="0" i="0" u="none" strike="noStrike">
              <a:solidFill>
                <a:schemeClr val="dk1"/>
              </a:solidFill>
              <a:latin typeface="+mn-lt"/>
              <a:ea typeface="+mn-ea"/>
              <a:cs typeface="+mn-cs"/>
            </a:rPr>
            <a:t>² This data takes into account the 3 month coding delay and data quality is reliant on coding completeness.</a:t>
          </a:r>
          <a:r>
            <a:rPr lang="en-GB"/>
            <a:t> </a:t>
          </a:r>
        </a:p>
        <a:p>
          <a:r>
            <a:rPr lang="en-GB" sz="1100" b="0" i="0" u="none" strike="noStrike">
              <a:solidFill>
                <a:schemeClr val="dk1"/>
              </a:solidFill>
              <a:latin typeface="+mn-lt"/>
              <a:ea typeface="+mn-ea"/>
              <a:cs typeface="+mn-cs"/>
            </a:rPr>
            <a:t>³ Rolling 12 month data.</a:t>
          </a:r>
          <a:r>
            <a:rPr lang="en-GB"/>
            <a:t> </a:t>
          </a:r>
          <a:endParaRPr lang="en-GB" sz="1100"/>
        </a:p>
      </xdr:txBody>
    </xdr:sp>
    <xdr:clientData/>
  </xdr:twoCellAnchor>
  <xdr:twoCellAnchor>
    <xdr:from>
      <xdr:col>1</xdr:col>
      <xdr:colOff>164630</xdr:colOff>
      <xdr:row>85</xdr:row>
      <xdr:rowOff>152870</xdr:rowOff>
    </xdr:from>
    <xdr:to>
      <xdr:col>7</xdr:col>
      <xdr:colOff>858426</xdr:colOff>
      <xdr:row>92</xdr:row>
      <xdr:rowOff>152870</xdr:rowOff>
    </xdr:to>
    <xdr:sp macro="" textlink="">
      <xdr:nvSpPr>
        <xdr:cNvPr id="6" name="TextBox 5"/>
        <xdr:cNvSpPr txBox="1"/>
      </xdr:nvSpPr>
      <xdr:spPr>
        <a:xfrm>
          <a:off x="1126655" y="30528095"/>
          <a:ext cx="6761221"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none" strike="noStrike">
              <a:solidFill>
                <a:schemeClr val="dk1"/>
              </a:solidFill>
              <a:latin typeface="+mn-lt"/>
              <a:ea typeface="+mn-ea"/>
              <a:cs typeface="+mn-cs"/>
            </a:rPr>
            <a:t>Notes</a:t>
          </a:r>
          <a:r>
            <a:rPr lang="en-GB"/>
            <a:t> </a:t>
          </a:r>
        </a:p>
        <a:p>
          <a:r>
            <a:rPr lang="en-GB" sz="1100" b="0" i="0" u="none" strike="noStrike">
              <a:solidFill>
                <a:schemeClr val="dk1"/>
              </a:solidFill>
              <a:latin typeface="+mn-lt"/>
              <a:ea typeface="+mn-ea"/>
              <a:cs typeface="+mn-cs"/>
            </a:rPr>
            <a:t>Data is on a monthly basis unless specified.</a:t>
          </a:r>
          <a:r>
            <a:rPr lang="en-GB"/>
            <a:t> </a:t>
          </a:r>
        </a:p>
        <a:p>
          <a:r>
            <a:rPr lang="en-GB" sz="1100" b="0" i="0" u="none" strike="noStrike">
              <a:solidFill>
                <a:schemeClr val="dk1"/>
              </a:solidFill>
              <a:latin typeface="+mn-lt"/>
              <a:ea typeface="+mn-ea"/>
              <a:cs typeface="+mn-cs"/>
            </a:rPr>
            <a:t>¹ This data shows performance up to the most recent period available. It </a:t>
          </a:r>
          <a:r>
            <a:rPr lang="en-GB" sz="1100" b="1" i="0" u="none" strike="noStrike">
              <a:solidFill>
                <a:schemeClr val="dk1"/>
              </a:solidFill>
              <a:latin typeface="+mn-lt"/>
              <a:ea typeface="+mn-ea"/>
              <a:cs typeface="+mn-cs"/>
            </a:rPr>
            <a:t>does not</a:t>
          </a:r>
          <a:r>
            <a:rPr lang="en-GB" sz="1100" b="0" i="0" u="none" strike="noStrike">
              <a:solidFill>
                <a:schemeClr val="dk1"/>
              </a:solidFill>
              <a:latin typeface="+mn-lt"/>
              <a:ea typeface="+mn-ea"/>
              <a:cs typeface="+mn-cs"/>
            </a:rPr>
            <a:t> take into account the 3 month coding delay, hence data is subject to revisions as coding completeness improves.</a:t>
          </a:r>
          <a:r>
            <a:rPr lang="en-GB"/>
            <a:t> </a:t>
          </a:r>
        </a:p>
        <a:p>
          <a:r>
            <a:rPr lang="en-GB" sz="1100" b="0" i="0" u="none" strike="noStrike">
              <a:solidFill>
                <a:schemeClr val="dk1"/>
              </a:solidFill>
              <a:latin typeface="+mn-lt"/>
              <a:ea typeface="+mn-ea"/>
              <a:cs typeface="+mn-cs"/>
            </a:rPr>
            <a:t>² This data takes into account the 3 month coding delay and data quality is reliant on coding completeness.</a:t>
          </a:r>
          <a:r>
            <a:rPr lang="en-GB"/>
            <a:t> </a:t>
          </a:r>
        </a:p>
        <a:p>
          <a:r>
            <a:rPr lang="en-GB" sz="1100" b="0" i="0" u="none" strike="noStrike">
              <a:solidFill>
                <a:schemeClr val="dk1"/>
              </a:solidFill>
              <a:latin typeface="+mn-lt"/>
              <a:ea typeface="+mn-ea"/>
              <a:cs typeface="+mn-cs"/>
            </a:rPr>
            <a:t>³ Rolling 12 month data.</a:t>
          </a:r>
          <a:r>
            <a:rPr lang="en-GB"/>
            <a:t> </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loydA1\my%20documents\Finance%20Regime\Integrated%20Planning\Planning%20Templates\Finance%20Regime\Integrated%20Planning\Copy%20of%202012-13%20LHB%20Return%20(master)%20FINAL%20Version%202%20after%20m3%20modific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utlooktempfolder\IMTP%20-%20LHB%20Template%20Final%20-%20S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loydA1\DefaultHome\Objects\2013-14%20LHB%20Templ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lidation Check"/>
      <sheetName val="Graphs"/>
      <sheetName val="Summary"/>
      <sheetName val="SCNE"/>
      <sheetName val="Forecast Positions"/>
      <sheetName val="Underlying"/>
      <sheetName val="Savings Schemes"/>
      <sheetName val="Invest To Save"/>
      <sheetName val="Spend to Save"/>
      <sheetName val="Management Costs"/>
      <sheetName val="Welsh NHS Assumptions"/>
      <sheetName val="Res Limits"/>
      <sheetName val="Risks"/>
      <sheetName val="Balance Sheet"/>
      <sheetName val="Cash Flow"/>
      <sheetName val="PSPP"/>
      <sheetName val="Agency"/>
      <sheetName val="Staffing"/>
      <sheetName val="Capital RLM"/>
      <sheetName val="Capital In Year Schemes"/>
      <sheetName val="Capital Future Years"/>
      <sheetName val=" GMS"/>
      <sheetName val="Dental"/>
      <sheetName val="MCH1"/>
      <sheetName val="MCH2"/>
      <sheetName val="MCH3"/>
      <sheetName val="MCH4"/>
      <sheetName val="MCH5"/>
      <sheetName val="Aged Debtors"/>
    </sheetNames>
    <sheetDataSet>
      <sheetData sheetId="0" refreshError="1"/>
      <sheetData sheetId="1" refreshError="1"/>
      <sheetData sheetId="2" refreshError="1">
        <row r="1">
          <cell r="A1" t="str">
            <v>LHB</v>
          </cell>
          <cell r="H1" t="str">
            <v>Apr 12</v>
          </cell>
        </row>
        <row r="3">
          <cell r="V3" t="str">
            <v>Jun 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EX B"/>
      <sheetName val="Tier 1"/>
      <sheetName val="Plan Summary"/>
      <sheetName val="R P Assumptions"/>
      <sheetName val="LHB SCNE - 3 Year"/>
      <sheetName val="LHB SCNE - Profiles"/>
      <sheetName val="Expected RRL - Year 1 "/>
      <sheetName val="Year 1 Savings Plan"/>
      <sheetName val="Year 2 &amp; 3 Savings Plans"/>
      <sheetName val="Risks &amp; Mitigation"/>
      <sheetName val="Cash Flow"/>
      <sheetName val="Workforce WTE"/>
      <sheetName val="Workforce £"/>
      <sheetName val="Asset Investment Summary"/>
      <sheetName val="Asset Investment Detail"/>
      <sheetName val="Revenue Funded Infrastructure"/>
      <sheetName val="Recruitment Difficulties"/>
      <sheetName val="Workforce Changes"/>
      <sheetName val="Education Commissioning"/>
    </sheetNames>
    <sheetDataSet>
      <sheetData sheetId="0"/>
      <sheetData sheetId="1"/>
      <sheetData sheetId="2">
        <row r="1">
          <cell r="B1" t="str">
            <v>ABMU</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idation Check"/>
      <sheetName val="Graphs"/>
      <sheetName val="Summary"/>
      <sheetName val="Movement"/>
      <sheetName val="SCNE"/>
      <sheetName val="Forecast Positions"/>
      <sheetName val="Underlying"/>
      <sheetName val="Savings Schemes"/>
      <sheetName val="Invest To Save"/>
      <sheetName val="Spend to Save"/>
      <sheetName val="Management Costs"/>
      <sheetName val="Welsh NHS Assumptions"/>
      <sheetName val="Res Limits"/>
      <sheetName val="Risks"/>
      <sheetName val="Balance Sheet"/>
      <sheetName val="Cash Flow"/>
      <sheetName val="PSPP"/>
      <sheetName val="Agency"/>
      <sheetName val="Staffing"/>
      <sheetName val="Capital RLM"/>
      <sheetName val="Capital In Year Schemes"/>
      <sheetName val="Capital Future Years"/>
      <sheetName val=" GMS"/>
      <sheetName val="Dental"/>
      <sheetName val="MCH1"/>
      <sheetName val="MCH2"/>
      <sheetName val="MCH3"/>
      <sheetName val="MCH4"/>
      <sheetName val="MCH5"/>
      <sheetName val="Aged Debtors"/>
    </sheetNames>
    <sheetDataSet>
      <sheetData sheetId="0"/>
      <sheetData sheetId="1"/>
      <sheetData sheetId="2">
        <row r="1">
          <cell r="A1" t="str">
            <v>LHB</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C9:D28"/>
  <sheetViews>
    <sheetView tabSelected="1" view="pageBreakPreview" zoomScale="60" zoomScaleNormal="85" workbookViewId="0">
      <selection activeCell="G18" sqref="G18"/>
    </sheetView>
  </sheetViews>
  <sheetFormatPr defaultRowHeight="15"/>
  <cols>
    <col min="3" max="3" width="8.88671875" customWidth="1"/>
    <col min="4" max="4" width="54.109375" customWidth="1"/>
  </cols>
  <sheetData>
    <row r="9" spans="3:4" ht="15.75" thickBot="1"/>
    <row r="10" spans="3:4" ht="16.5" thickBot="1">
      <c r="C10" s="261"/>
      <c r="D10" s="262" t="s">
        <v>540</v>
      </c>
    </row>
    <row r="11" spans="3:4" ht="15.75" thickBot="1">
      <c r="C11" s="263" t="s">
        <v>541</v>
      </c>
      <c r="D11" s="264" t="s">
        <v>542</v>
      </c>
    </row>
    <row r="12" spans="3:4" ht="15.75" thickBot="1">
      <c r="C12" s="263" t="s">
        <v>543</v>
      </c>
      <c r="D12" s="264" t="s">
        <v>544</v>
      </c>
    </row>
    <row r="13" spans="3:4" ht="15.75" thickBot="1">
      <c r="C13" s="263" t="s">
        <v>545</v>
      </c>
      <c r="D13" s="264" t="s">
        <v>546</v>
      </c>
    </row>
    <row r="14" spans="3:4" ht="15.75" thickBot="1">
      <c r="C14" s="263" t="s">
        <v>547</v>
      </c>
      <c r="D14" s="264" t="s">
        <v>548</v>
      </c>
    </row>
    <row r="15" spans="3:4" ht="15.75" thickBot="1">
      <c r="C15" s="263" t="s">
        <v>549</v>
      </c>
      <c r="D15" s="264" t="s">
        <v>550</v>
      </c>
    </row>
    <row r="16" spans="3:4" ht="15.75" thickBot="1">
      <c r="C16" s="263" t="s">
        <v>551</v>
      </c>
      <c r="D16" s="264" t="s">
        <v>552</v>
      </c>
    </row>
    <row r="17" spans="3:4" ht="15.75" thickBot="1">
      <c r="C17" s="263" t="s">
        <v>553</v>
      </c>
      <c r="D17" s="264" t="s">
        <v>554</v>
      </c>
    </row>
    <row r="18" spans="3:4" ht="15.75" thickBot="1">
      <c r="C18" s="263" t="s">
        <v>555</v>
      </c>
      <c r="D18" s="264" t="s">
        <v>556</v>
      </c>
    </row>
    <row r="19" spans="3:4" ht="15.75" thickBot="1">
      <c r="C19" s="263" t="s">
        <v>557</v>
      </c>
      <c r="D19" s="264" t="s">
        <v>558</v>
      </c>
    </row>
    <row r="20" spans="3:4" ht="15.75" thickBot="1">
      <c r="C20" s="263" t="s">
        <v>559</v>
      </c>
      <c r="D20" s="264" t="s">
        <v>560</v>
      </c>
    </row>
    <row r="21" spans="3:4" ht="15.75" thickBot="1">
      <c r="C21" s="263" t="s">
        <v>561</v>
      </c>
      <c r="D21" s="264" t="s">
        <v>562</v>
      </c>
    </row>
    <row r="22" spans="3:4" ht="15.75" thickBot="1">
      <c r="C22" s="263" t="s">
        <v>563</v>
      </c>
      <c r="D22" s="264" t="s">
        <v>564</v>
      </c>
    </row>
    <row r="23" spans="3:4" ht="15.75" thickBot="1">
      <c r="C23" s="263" t="s">
        <v>565</v>
      </c>
      <c r="D23" s="265" t="s">
        <v>566</v>
      </c>
    </row>
    <row r="24" spans="3:4" ht="15.75" thickBot="1">
      <c r="C24" s="263" t="s">
        <v>567</v>
      </c>
      <c r="D24" s="264" t="s">
        <v>568</v>
      </c>
    </row>
    <row r="25" spans="3:4" ht="15.75" thickBot="1">
      <c r="C25" s="263" t="s">
        <v>569</v>
      </c>
      <c r="D25" s="265" t="s">
        <v>570</v>
      </c>
    </row>
    <row r="26" spans="3:4" ht="15.75" thickBot="1">
      <c r="C26" s="263" t="s">
        <v>571</v>
      </c>
      <c r="D26" s="266" t="s">
        <v>572</v>
      </c>
    </row>
    <row r="27" spans="3:4" ht="15.75" thickBot="1">
      <c r="C27" s="263" t="s">
        <v>573</v>
      </c>
      <c r="D27" s="266" t="s">
        <v>574</v>
      </c>
    </row>
    <row r="28" spans="3:4" ht="15.75" thickBot="1">
      <c r="C28" s="267" t="s">
        <v>575</v>
      </c>
      <c r="D28" s="266" t="s">
        <v>576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M75"/>
  <sheetViews>
    <sheetView view="pageBreakPreview" zoomScale="60" zoomScaleNormal="78" workbookViewId="0">
      <selection activeCell="G18" sqref="G18"/>
    </sheetView>
  </sheetViews>
  <sheetFormatPr defaultRowHeight="15"/>
  <cols>
    <col min="1" max="1" width="3.109375" style="94" customWidth="1"/>
    <col min="2" max="2" width="66.109375" style="94" customWidth="1"/>
    <col min="3" max="5" width="13.6640625" style="94" customWidth="1"/>
    <col min="6" max="6" width="4.109375" style="110" customWidth="1"/>
    <col min="7" max="7" width="12.88671875" customWidth="1"/>
    <col min="8" max="8" width="10.6640625" customWidth="1"/>
    <col min="9" max="9" width="10.88671875" customWidth="1"/>
    <col min="11" max="11" width="11.88671875" customWidth="1"/>
    <col min="12" max="12" width="11.6640625" customWidth="1"/>
    <col min="13" max="13" width="10.5546875" customWidth="1"/>
    <col min="14" max="251" width="8.88671875" style="94"/>
    <col min="252" max="252" width="3.109375" style="94" customWidth="1"/>
    <col min="253" max="253" width="66.109375" style="94" customWidth="1"/>
    <col min="254" max="256" width="13.6640625" style="94" customWidth="1"/>
    <col min="257" max="257" width="4.109375" style="94" customWidth="1"/>
    <col min="258" max="259" width="13.6640625" style="94" customWidth="1"/>
    <col min="260" max="507" width="8.88671875" style="94"/>
    <col min="508" max="508" width="3.109375" style="94" customWidth="1"/>
    <col min="509" max="509" width="66.109375" style="94" customWidth="1"/>
    <col min="510" max="512" width="13.6640625" style="94" customWidth="1"/>
    <col min="513" max="513" width="4.109375" style="94" customWidth="1"/>
    <col min="514" max="515" width="13.6640625" style="94" customWidth="1"/>
    <col min="516" max="763" width="8.88671875" style="94"/>
    <col min="764" max="764" width="3.109375" style="94" customWidth="1"/>
    <col min="765" max="765" width="66.109375" style="94" customWidth="1"/>
    <col min="766" max="768" width="13.6640625" style="94" customWidth="1"/>
    <col min="769" max="769" width="4.109375" style="94" customWidth="1"/>
    <col min="770" max="771" width="13.6640625" style="94" customWidth="1"/>
    <col min="772" max="1019" width="8.88671875" style="94"/>
    <col min="1020" max="1020" width="3.109375" style="94" customWidth="1"/>
    <col min="1021" max="1021" width="66.109375" style="94" customWidth="1"/>
    <col min="1022" max="1024" width="13.6640625" style="94" customWidth="1"/>
    <col min="1025" max="1025" width="4.109375" style="94" customWidth="1"/>
    <col min="1026" max="1027" width="13.6640625" style="94" customWidth="1"/>
    <col min="1028" max="1275" width="8.88671875" style="94"/>
    <col min="1276" max="1276" width="3.109375" style="94" customWidth="1"/>
    <col min="1277" max="1277" width="66.109375" style="94" customWidth="1"/>
    <col min="1278" max="1280" width="13.6640625" style="94" customWidth="1"/>
    <col min="1281" max="1281" width="4.109375" style="94" customWidth="1"/>
    <col min="1282" max="1283" width="13.6640625" style="94" customWidth="1"/>
    <col min="1284" max="1531" width="8.88671875" style="94"/>
    <col min="1532" max="1532" width="3.109375" style="94" customWidth="1"/>
    <col min="1533" max="1533" width="66.109375" style="94" customWidth="1"/>
    <col min="1534" max="1536" width="13.6640625" style="94" customWidth="1"/>
    <col min="1537" max="1537" width="4.109375" style="94" customWidth="1"/>
    <col min="1538" max="1539" width="13.6640625" style="94" customWidth="1"/>
    <col min="1540" max="1787" width="8.88671875" style="94"/>
    <col min="1788" max="1788" width="3.109375" style="94" customWidth="1"/>
    <col min="1789" max="1789" width="66.109375" style="94" customWidth="1"/>
    <col min="1790" max="1792" width="13.6640625" style="94" customWidth="1"/>
    <col min="1793" max="1793" width="4.109375" style="94" customWidth="1"/>
    <col min="1794" max="1795" width="13.6640625" style="94" customWidth="1"/>
    <col min="1796" max="2043" width="8.88671875" style="94"/>
    <col min="2044" max="2044" width="3.109375" style="94" customWidth="1"/>
    <col min="2045" max="2045" width="66.109375" style="94" customWidth="1"/>
    <col min="2046" max="2048" width="13.6640625" style="94" customWidth="1"/>
    <col min="2049" max="2049" width="4.109375" style="94" customWidth="1"/>
    <col min="2050" max="2051" width="13.6640625" style="94" customWidth="1"/>
    <col min="2052" max="2299" width="8.88671875" style="94"/>
    <col min="2300" max="2300" width="3.109375" style="94" customWidth="1"/>
    <col min="2301" max="2301" width="66.109375" style="94" customWidth="1"/>
    <col min="2302" max="2304" width="13.6640625" style="94" customWidth="1"/>
    <col min="2305" max="2305" width="4.109375" style="94" customWidth="1"/>
    <col min="2306" max="2307" width="13.6640625" style="94" customWidth="1"/>
    <col min="2308" max="2555" width="8.88671875" style="94"/>
    <col min="2556" max="2556" width="3.109375" style="94" customWidth="1"/>
    <col min="2557" max="2557" width="66.109375" style="94" customWidth="1"/>
    <col min="2558" max="2560" width="13.6640625" style="94" customWidth="1"/>
    <col min="2561" max="2561" width="4.109375" style="94" customWidth="1"/>
    <col min="2562" max="2563" width="13.6640625" style="94" customWidth="1"/>
    <col min="2564" max="2811" width="8.88671875" style="94"/>
    <col min="2812" max="2812" width="3.109375" style="94" customWidth="1"/>
    <col min="2813" max="2813" width="66.109375" style="94" customWidth="1"/>
    <col min="2814" max="2816" width="13.6640625" style="94" customWidth="1"/>
    <col min="2817" max="2817" width="4.109375" style="94" customWidth="1"/>
    <col min="2818" max="2819" width="13.6640625" style="94" customWidth="1"/>
    <col min="2820" max="3067" width="8.88671875" style="94"/>
    <col min="3068" max="3068" width="3.109375" style="94" customWidth="1"/>
    <col min="3069" max="3069" width="66.109375" style="94" customWidth="1"/>
    <col min="3070" max="3072" width="13.6640625" style="94" customWidth="1"/>
    <col min="3073" max="3073" width="4.109375" style="94" customWidth="1"/>
    <col min="3074" max="3075" width="13.6640625" style="94" customWidth="1"/>
    <col min="3076" max="3323" width="8.88671875" style="94"/>
    <col min="3324" max="3324" width="3.109375" style="94" customWidth="1"/>
    <col min="3325" max="3325" width="66.109375" style="94" customWidth="1"/>
    <col min="3326" max="3328" width="13.6640625" style="94" customWidth="1"/>
    <col min="3329" max="3329" width="4.109375" style="94" customWidth="1"/>
    <col min="3330" max="3331" width="13.6640625" style="94" customWidth="1"/>
    <col min="3332" max="3579" width="8.88671875" style="94"/>
    <col min="3580" max="3580" width="3.109375" style="94" customWidth="1"/>
    <col min="3581" max="3581" width="66.109375" style="94" customWidth="1"/>
    <col min="3582" max="3584" width="13.6640625" style="94" customWidth="1"/>
    <col min="3585" max="3585" width="4.109375" style="94" customWidth="1"/>
    <col min="3586" max="3587" width="13.6640625" style="94" customWidth="1"/>
    <col min="3588" max="3835" width="8.88671875" style="94"/>
    <col min="3836" max="3836" width="3.109375" style="94" customWidth="1"/>
    <col min="3837" max="3837" width="66.109375" style="94" customWidth="1"/>
    <col min="3838" max="3840" width="13.6640625" style="94" customWidth="1"/>
    <col min="3841" max="3841" width="4.109375" style="94" customWidth="1"/>
    <col min="3842" max="3843" width="13.6640625" style="94" customWidth="1"/>
    <col min="3844" max="4091" width="8.88671875" style="94"/>
    <col min="4092" max="4092" width="3.109375" style="94" customWidth="1"/>
    <col min="4093" max="4093" width="66.109375" style="94" customWidth="1"/>
    <col min="4094" max="4096" width="13.6640625" style="94" customWidth="1"/>
    <col min="4097" max="4097" width="4.109375" style="94" customWidth="1"/>
    <col min="4098" max="4099" width="13.6640625" style="94" customWidth="1"/>
    <col min="4100" max="4347" width="8.88671875" style="94"/>
    <col min="4348" max="4348" width="3.109375" style="94" customWidth="1"/>
    <col min="4349" max="4349" width="66.109375" style="94" customWidth="1"/>
    <col min="4350" max="4352" width="13.6640625" style="94" customWidth="1"/>
    <col min="4353" max="4353" width="4.109375" style="94" customWidth="1"/>
    <col min="4354" max="4355" width="13.6640625" style="94" customWidth="1"/>
    <col min="4356" max="4603" width="8.88671875" style="94"/>
    <col min="4604" max="4604" width="3.109375" style="94" customWidth="1"/>
    <col min="4605" max="4605" width="66.109375" style="94" customWidth="1"/>
    <col min="4606" max="4608" width="13.6640625" style="94" customWidth="1"/>
    <col min="4609" max="4609" width="4.109375" style="94" customWidth="1"/>
    <col min="4610" max="4611" width="13.6640625" style="94" customWidth="1"/>
    <col min="4612" max="4859" width="8.88671875" style="94"/>
    <col min="4860" max="4860" width="3.109375" style="94" customWidth="1"/>
    <col min="4861" max="4861" width="66.109375" style="94" customWidth="1"/>
    <col min="4862" max="4864" width="13.6640625" style="94" customWidth="1"/>
    <col min="4865" max="4865" width="4.109375" style="94" customWidth="1"/>
    <col min="4866" max="4867" width="13.6640625" style="94" customWidth="1"/>
    <col min="4868" max="5115" width="8.88671875" style="94"/>
    <col min="5116" max="5116" width="3.109375" style="94" customWidth="1"/>
    <col min="5117" max="5117" width="66.109375" style="94" customWidth="1"/>
    <col min="5118" max="5120" width="13.6640625" style="94" customWidth="1"/>
    <col min="5121" max="5121" width="4.109375" style="94" customWidth="1"/>
    <col min="5122" max="5123" width="13.6640625" style="94" customWidth="1"/>
    <col min="5124" max="5371" width="8.88671875" style="94"/>
    <col min="5372" max="5372" width="3.109375" style="94" customWidth="1"/>
    <col min="5373" max="5373" width="66.109375" style="94" customWidth="1"/>
    <col min="5374" max="5376" width="13.6640625" style="94" customWidth="1"/>
    <col min="5377" max="5377" width="4.109375" style="94" customWidth="1"/>
    <col min="5378" max="5379" width="13.6640625" style="94" customWidth="1"/>
    <col min="5380" max="5627" width="8.88671875" style="94"/>
    <col min="5628" max="5628" width="3.109375" style="94" customWidth="1"/>
    <col min="5629" max="5629" width="66.109375" style="94" customWidth="1"/>
    <col min="5630" max="5632" width="13.6640625" style="94" customWidth="1"/>
    <col min="5633" max="5633" width="4.109375" style="94" customWidth="1"/>
    <col min="5634" max="5635" width="13.6640625" style="94" customWidth="1"/>
    <col min="5636" max="5883" width="8.88671875" style="94"/>
    <col min="5884" max="5884" width="3.109375" style="94" customWidth="1"/>
    <col min="5885" max="5885" width="66.109375" style="94" customWidth="1"/>
    <col min="5886" max="5888" width="13.6640625" style="94" customWidth="1"/>
    <col min="5889" max="5889" width="4.109375" style="94" customWidth="1"/>
    <col min="5890" max="5891" width="13.6640625" style="94" customWidth="1"/>
    <col min="5892" max="6139" width="8.88671875" style="94"/>
    <col min="6140" max="6140" width="3.109375" style="94" customWidth="1"/>
    <col min="6141" max="6141" width="66.109375" style="94" customWidth="1"/>
    <col min="6142" max="6144" width="13.6640625" style="94" customWidth="1"/>
    <col min="6145" max="6145" width="4.109375" style="94" customWidth="1"/>
    <col min="6146" max="6147" width="13.6640625" style="94" customWidth="1"/>
    <col min="6148" max="6395" width="8.88671875" style="94"/>
    <col min="6396" max="6396" width="3.109375" style="94" customWidth="1"/>
    <col min="6397" max="6397" width="66.109375" style="94" customWidth="1"/>
    <col min="6398" max="6400" width="13.6640625" style="94" customWidth="1"/>
    <col min="6401" max="6401" width="4.109375" style="94" customWidth="1"/>
    <col min="6402" max="6403" width="13.6640625" style="94" customWidth="1"/>
    <col min="6404" max="6651" width="8.88671875" style="94"/>
    <col min="6652" max="6652" width="3.109375" style="94" customWidth="1"/>
    <col min="6653" max="6653" width="66.109375" style="94" customWidth="1"/>
    <col min="6654" max="6656" width="13.6640625" style="94" customWidth="1"/>
    <col min="6657" max="6657" width="4.109375" style="94" customWidth="1"/>
    <col min="6658" max="6659" width="13.6640625" style="94" customWidth="1"/>
    <col min="6660" max="6907" width="8.88671875" style="94"/>
    <col min="6908" max="6908" width="3.109375" style="94" customWidth="1"/>
    <col min="6909" max="6909" width="66.109375" style="94" customWidth="1"/>
    <col min="6910" max="6912" width="13.6640625" style="94" customWidth="1"/>
    <col min="6913" max="6913" width="4.109375" style="94" customWidth="1"/>
    <col min="6914" max="6915" width="13.6640625" style="94" customWidth="1"/>
    <col min="6916" max="7163" width="8.88671875" style="94"/>
    <col min="7164" max="7164" width="3.109375" style="94" customWidth="1"/>
    <col min="7165" max="7165" width="66.109375" style="94" customWidth="1"/>
    <col min="7166" max="7168" width="13.6640625" style="94" customWidth="1"/>
    <col min="7169" max="7169" width="4.109375" style="94" customWidth="1"/>
    <col min="7170" max="7171" width="13.6640625" style="94" customWidth="1"/>
    <col min="7172" max="7419" width="8.88671875" style="94"/>
    <col min="7420" max="7420" width="3.109375" style="94" customWidth="1"/>
    <col min="7421" max="7421" width="66.109375" style="94" customWidth="1"/>
    <col min="7422" max="7424" width="13.6640625" style="94" customWidth="1"/>
    <col min="7425" max="7425" width="4.109375" style="94" customWidth="1"/>
    <col min="7426" max="7427" width="13.6640625" style="94" customWidth="1"/>
    <col min="7428" max="7675" width="8.88671875" style="94"/>
    <col min="7676" max="7676" width="3.109375" style="94" customWidth="1"/>
    <col min="7677" max="7677" width="66.109375" style="94" customWidth="1"/>
    <col min="7678" max="7680" width="13.6640625" style="94" customWidth="1"/>
    <col min="7681" max="7681" width="4.109375" style="94" customWidth="1"/>
    <col min="7682" max="7683" width="13.6640625" style="94" customWidth="1"/>
    <col min="7684" max="7931" width="8.88671875" style="94"/>
    <col min="7932" max="7932" width="3.109375" style="94" customWidth="1"/>
    <col min="7933" max="7933" width="66.109375" style="94" customWidth="1"/>
    <col min="7934" max="7936" width="13.6640625" style="94" customWidth="1"/>
    <col min="7937" max="7937" width="4.109375" style="94" customWidth="1"/>
    <col min="7938" max="7939" width="13.6640625" style="94" customWidth="1"/>
    <col min="7940" max="8187" width="8.88671875" style="94"/>
    <col min="8188" max="8188" width="3.109375" style="94" customWidth="1"/>
    <col min="8189" max="8189" width="66.109375" style="94" customWidth="1"/>
    <col min="8190" max="8192" width="13.6640625" style="94" customWidth="1"/>
    <col min="8193" max="8193" width="4.109375" style="94" customWidth="1"/>
    <col min="8194" max="8195" width="13.6640625" style="94" customWidth="1"/>
    <col min="8196" max="8443" width="8.88671875" style="94"/>
    <col min="8444" max="8444" width="3.109375" style="94" customWidth="1"/>
    <col min="8445" max="8445" width="66.109375" style="94" customWidth="1"/>
    <col min="8446" max="8448" width="13.6640625" style="94" customWidth="1"/>
    <col min="8449" max="8449" width="4.109375" style="94" customWidth="1"/>
    <col min="8450" max="8451" width="13.6640625" style="94" customWidth="1"/>
    <col min="8452" max="8699" width="8.88671875" style="94"/>
    <col min="8700" max="8700" width="3.109375" style="94" customWidth="1"/>
    <col min="8701" max="8701" width="66.109375" style="94" customWidth="1"/>
    <col min="8702" max="8704" width="13.6640625" style="94" customWidth="1"/>
    <col min="8705" max="8705" width="4.109375" style="94" customWidth="1"/>
    <col min="8706" max="8707" width="13.6640625" style="94" customWidth="1"/>
    <col min="8708" max="8955" width="8.88671875" style="94"/>
    <col min="8956" max="8956" width="3.109375" style="94" customWidth="1"/>
    <col min="8957" max="8957" width="66.109375" style="94" customWidth="1"/>
    <col min="8958" max="8960" width="13.6640625" style="94" customWidth="1"/>
    <col min="8961" max="8961" width="4.109375" style="94" customWidth="1"/>
    <col min="8962" max="8963" width="13.6640625" style="94" customWidth="1"/>
    <col min="8964" max="9211" width="8.88671875" style="94"/>
    <col min="9212" max="9212" width="3.109375" style="94" customWidth="1"/>
    <col min="9213" max="9213" width="66.109375" style="94" customWidth="1"/>
    <col min="9214" max="9216" width="13.6640625" style="94" customWidth="1"/>
    <col min="9217" max="9217" width="4.109375" style="94" customWidth="1"/>
    <col min="9218" max="9219" width="13.6640625" style="94" customWidth="1"/>
    <col min="9220" max="9467" width="8.88671875" style="94"/>
    <col min="9468" max="9468" width="3.109375" style="94" customWidth="1"/>
    <col min="9469" max="9469" width="66.109375" style="94" customWidth="1"/>
    <col min="9470" max="9472" width="13.6640625" style="94" customWidth="1"/>
    <col min="9473" max="9473" width="4.109375" style="94" customWidth="1"/>
    <col min="9474" max="9475" width="13.6640625" style="94" customWidth="1"/>
    <col min="9476" max="9723" width="8.88671875" style="94"/>
    <col min="9724" max="9724" width="3.109375" style="94" customWidth="1"/>
    <col min="9725" max="9725" width="66.109375" style="94" customWidth="1"/>
    <col min="9726" max="9728" width="13.6640625" style="94" customWidth="1"/>
    <col min="9729" max="9729" width="4.109375" style="94" customWidth="1"/>
    <col min="9730" max="9731" width="13.6640625" style="94" customWidth="1"/>
    <col min="9732" max="9979" width="8.88671875" style="94"/>
    <col min="9980" max="9980" width="3.109375" style="94" customWidth="1"/>
    <col min="9981" max="9981" width="66.109375" style="94" customWidth="1"/>
    <col min="9982" max="9984" width="13.6640625" style="94" customWidth="1"/>
    <col min="9985" max="9985" width="4.109375" style="94" customWidth="1"/>
    <col min="9986" max="9987" width="13.6640625" style="94" customWidth="1"/>
    <col min="9988" max="10235" width="8.88671875" style="94"/>
    <col min="10236" max="10236" width="3.109375" style="94" customWidth="1"/>
    <col min="10237" max="10237" width="66.109375" style="94" customWidth="1"/>
    <col min="10238" max="10240" width="13.6640625" style="94" customWidth="1"/>
    <col min="10241" max="10241" width="4.109375" style="94" customWidth="1"/>
    <col min="10242" max="10243" width="13.6640625" style="94" customWidth="1"/>
    <col min="10244" max="10491" width="8.88671875" style="94"/>
    <col min="10492" max="10492" width="3.109375" style="94" customWidth="1"/>
    <col min="10493" max="10493" width="66.109375" style="94" customWidth="1"/>
    <col min="10494" max="10496" width="13.6640625" style="94" customWidth="1"/>
    <col min="10497" max="10497" width="4.109375" style="94" customWidth="1"/>
    <col min="10498" max="10499" width="13.6640625" style="94" customWidth="1"/>
    <col min="10500" max="10747" width="8.88671875" style="94"/>
    <col min="10748" max="10748" width="3.109375" style="94" customWidth="1"/>
    <col min="10749" max="10749" width="66.109375" style="94" customWidth="1"/>
    <col min="10750" max="10752" width="13.6640625" style="94" customWidth="1"/>
    <col min="10753" max="10753" width="4.109375" style="94" customWidth="1"/>
    <col min="10754" max="10755" width="13.6640625" style="94" customWidth="1"/>
    <col min="10756" max="11003" width="8.88671875" style="94"/>
    <col min="11004" max="11004" width="3.109375" style="94" customWidth="1"/>
    <col min="11005" max="11005" width="66.109375" style="94" customWidth="1"/>
    <col min="11006" max="11008" width="13.6640625" style="94" customWidth="1"/>
    <col min="11009" max="11009" width="4.109375" style="94" customWidth="1"/>
    <col min="11010" max="11011" width="13.6640625" style="94" customWidth="1"/>
    <col min="11012" max="11259" width="8.88671875" style="94"/>
    <col min="11260" max="11260" width="3.109375" style="94" customWidth="1"/>
    <col min="11261" max="11261" width="66.109375" style="94" customWidth="1"/>
    <col min="11262" max="11264" width="13.6640625" style="94" customWidth="1"/>
    <col min="11265" max="11265" width="4.109375" style="94" customWidth="1"/>
    <col min="11266" max="11267" width="13.6640625" style="94" customWidth="1"/>
    <col min="11268" max="11515" width="8.88671875" style="94"/>
    <col min="11516" max="11516" width="3.109375" style="94" customWidth="1"/>
    <col min="11517" max="11517" width="66.109375" style="94" customWidth="1"/>
    <col min="11518" max="11520" width="13.6640625" style="94" customWidth="1"/>
    <col min="11521" max="11521" width="4.109375" style="94" customWidth="1"/>
    <col min="11522" max="11523" width="13.6640625" style="94" customWidth="1"/>
    <col min="11524" max="11771" width="8.88671875" style="94"/>
    <col min="11772" max="11772" width="3.109375" style="94" customWidth="1"/>
    <col min="11773" max="11773" width="66.109375" style="94" customWidth="1"/>
    <col min="11774" max="11776" width="13.6640625" style="94" customWidth="1"/>
    <col min="11777" max="11777" width="4.109375" style="94" customWidth="1"/>
    <col min="11778" max="11779" width="13.6640625" style="94" customWidth="1"/>
    <col min="11780" max="12027" width="8.88671875" style="94"/>
    <col min="12028" max="12028" width="3.109375" style="94" customWidth="1"/>
    <col min="12029" max="12029" width="66.109375" style="94" customWidth="1"/>
    <col min="12030" max="12032" width="13.6640625" style="94" customWidth="1"/>
    <col min="12033" max="12033" width="4.109375" style="94" customWidth="1"/>
    <col min="12034" max="12035" width="13.6640625" style="94" customWidth="1"/>
    <col min="12036" max="12283" width="8.88671875" style="94"/>
    <col min="12284" max="12284" width="3.109375" style="94" customWidth="1"/>
    <col min="12285" max="12285" width="66.109375" style="94" customWidth="1"/>
    <col min="12286" max="12288" width="13.6640625" style="94" customWidth="1"/>
    <col min="12289" max="12289" width="4.109375" style="94" customWidth="1"/>
    <col min="12290" max="12291" width="13.6640625" style="94" customWidth="1"/>
    <col min="12292" max="12539" width="8.88671875" style="94"/>
    <col min="12540" max="12540" width="3.109375" style="94" customWidth="1"/>
    <col min="12541" max="12541" width="66.109375" style="94" customWidth="1"/>
    <col min="12542" max="12544" width="13.6640625" style="94" customWidth="1"/>
    <col min="12545" max="12545" width="4.109375" style="94" customWidth="1"/>
    <col min="12546" max="12547" width="13.6640625" style="94" customWidth="1"/>
    <col min="12548" max="12795" width="8.88671875" style="94"/>
    <col min="12796" max="12796" width="3.109375" style="94" customWidth="1"/>
    <col min="12797" max="12797" width="66.109375" style="94" customWidth="1"/>
    <col min="12798" max="12800" width="13.6640625" style="94" customWidth="1"/>
    <col min="12801" max="12801" width="4.109375" style="94" customWidth="1"/>
    <col min="12802" max="12803" width="13.6640625" style="94" customWidth="1"/>
    <col min="12804" max="13051" width="8.88671875" style="94"/>
    <col min="13052" max="13052" width="3.109375" style="94" customWidth="1"/>
    <col min="13053" max="13053" width="66.109375" style="94" customWidth="1"/>
    <col min="13054" max="13056" width="13.6640625" style="94" customWidth="1"/>
    <col min="13057" max="13057" width="4.109375" style="94" customWidth="1"/>
    <col min="13058" max="13059" width="13.6640625" style="94" customWidth="1"/>
    <col min="13060" max="13307" width="8.88671875" style="94"/>
    <col min="13308" max="13308" width="3.109375" style="94" customWidth="1"/>
    <col min="13309" max="13309" width="66.109375" style="94" customWidth="1"/>
    <col min="13310" max="13312" width="13.6640625" style="94" customWidth="1"/>
    <col min="13313" max="13313" width="4.109375" style="94" customWidth="1"/>
    <col min="13314" max="13315" width="13.6640625" style="94" customWidth="1"/>
    <col min="13316" max="13563" width="8.88671875" style="94"/>
    <col min="13564" max="13564" width="3.109375" style="94" customWidth="1"/>
    <col min="13565" max="13565" width="66.109375" style="94" customWidth="1"/>
    <col min="13566" max="13568" width="13.6640625" style="94" customWidth="1"/>
    <col min="13569" max="13569" width="4.109375" style="94" customWidth="1"/>
    <col min="13570" max="13571" width="13.6640625" style="94" customWidth="1"/>
    <col min="13572" max="13819" width="8.88671875" style="94"/>
    <col min="13820" max="13820" width="3.109375" style="94" customWidth="1"/>
    <col min="13821" max="13821" width="66.109375" style="94" customWidth="1"/>
    <col min="13822" max="13824" width="13.6640625" style="94" customWidth="1"/>
    <col min="13825" max="13825" width="4.109375" style="94" customWidth="1"/>
    <col min="13826" max="13827" width="13.6640625" style="94" customWidth="1"/>
    <col min="13828" max="14075" width="8.88671875" style="94"/>
    <col min="14076" max="14076" width="3.109375" style="94" customWidth="1"/>
    <col min="14077" max="14077" width="66.109375" style="94" customWidth="1"/>
    <col min="14078" max="14080" width="13.6640625" style="94" customWidth="1"/>
    <col min="14081" max="14081" width="4.109375" style="94" customWidth="1"/>
    <col min="14082" max="14083" width="13.6640625" style="94" customWidth="1"/>
    <col min="14084" max="14331" width="8.88671875" style="94"/>
    <col min="14332" max="14332" width="3.109375" style="94" customWidth="1"/>
    <col min="14333" max="14333" width="66.109375" style="94" customWidth="1"/>
    <col min="14334" max="14336" width="13.6640625" style="94" customWidth="1"/>
    <col min="14337" max="14337" width="4.109375" style="94" customWidth="1"/>
    <col min="14338" max="14339" width="13.6640625" style="94" customWidth="1"/>
    <col min="14340" max="14587" width="8.88671875" style="94"/>
    <col min="14588" max="14588" width="3.109375" style="94" customWidth="1"/>
    <col min="14589" max="14589" width="66.109375" style="94" customWidth="1"/>
    <col min="14590" max="14592" width="13.6640625" style="94" customWidth="1"/>
    <col min="14593" max="14593" width="4.109375" style="94" customWidth="1"/>
    <col min="14594" max="14595" width="13.6640625" style="94" customWidth="1"/>
    <col min="14596" max="14843" width="8.88671875" style="94"/>
    <col min="14844" max="14844" width="3.109375" style="94" customWidth="1"/>
    <col min="14845" max="14845" width="66.109375" style="94" customWidth="1"/>
    <col min="14846" max="14848" width="13.6640625" style="94" customWidth="1"/>
    <col min="14849" max="14849" width="4.109375" style="94" customWidth="1"/>
    <col min="14850" max="14851" width="13.6640625" style="94" customWidth="1"/>
    <col min="14852" max="15099" width="8.88671875" style="94"/>
    <col min="15100" max="15100" width="3.109375" style="94" customWidth="1"/>
    <col min="15101" max="15101" width="66.109375" style="94" customWidth="1"/>
    <col min="15102" max="15104" width="13.6640625" style="94" customWidth="1"/>
    <col min="15105" max="15105" width="4.109375" style="94" customWidth="1"/>
    <col min="15106" max="15107" width="13.6640625" style="94" customWidth="1"/>
    <col min="15108" max="15355" width="8.88671875" style="94"/>
    <col min="15356" max="15356" width="3.109375" style="94" customWidth="1"/>
    <col min="15357" max="15357" width="66.109375" style="94" customWidth="1"/>
    <col min="15358" max="15360" width="13.6640625" style="94" customWidth="1"/>
    <col min="15361" max="15361" width="4.109375" style="94" customWidth="1"/>
    <col min="15362" max="15363" width="13.6640625" style="94" customWidth="1"/>
    <col min="15364" max="15611" width="8.88671875" style="94"/>
    <col min="15612" max="15612" width="3.109375" style="94" customWidth="1"/>
    <col min="15613" max="15613" width="66.109375" style="94" customWidth="1"/>
    <col min="15614" max="15616" width="13.6640625" style="94" customWidth="1"/>
    <col min="15617" max="15617" width="4.109375" style="94" customWidth="1"/>
    <col min="15618" max="15619" width="13.6640625" style="94" customWidth="1"/>
    <col min="15620" max="15867" width="8.88671875" style="94"/>
    <col min="15868" max="15868" width="3.109375" style="94" customWidth="1"/>
    <col min="15869" max="15869" width="66.109375" style="94" customWidth="1"/>
    <col min="15870" max="15872" width="13.6640625" style="94" customWidth="1"/>
    <col min="15873" max="15873" width="4.109375" style="94" customWidth="1"/>
    <col min="15874" max="15875" width="13.6640625" style="94" customWidth="1"/>
    <col min="15876" max="16123" width="8.88671875" style="94"/>
    <col min="16124" max="16124" width="3.109375" style="94" customWidth="1"/>
    <col min="16125" max="16125" width="66.109375" style="94" customWidth="1"/>
    <col min="16126" max="16128" width="13.6640625" style="94" customWidth="1"/>
    <col min="16129" max="16129" width="4.109375" style="94" customWidth="1"/>
    <col min="16130" max="16131" width="13.6640625" style="94" customWidth="1"/>
    <col min="16132" max="16384" width="8.88671875" style="94"/>
  </cols>
  <sheetData>
    <row r="1" spans="1:13" ht="15.75">
      <c r="A1" s="958" t="s">
        <v>1140</v>
      </c>
      <c r="B1" s="959"/>
    </row>
    <row r="3" spans="1:13" ht="15.75" customHeight="1">
      <c r="A3" s="74" t="str">
        <f>+[1]Summary!A1</f>
        <v>LHB</v>
      </c>
      <c r="C3" s="74" t="str">
        <f>+'Plan Summary'!B3</f>
        <v>ABMU</v>
      </c>
      <c r="D3" s="74"/>
      <c r="E3" s="142"/>
    </row>
    <row r="4" spans="1:13" ht="15.75" customHeight="1" thickBot="1">
      <c r="B4" s="146"/>
      <c r="G4" s="94"/>
      <c r="H4" s="94"/>
      <c r="I4" s="112">
        <v>0</v>
      </c>
      <c r="J4" s="143"/>
      <c r="K4" s="143"/>
      <c r="L4" s="143"/>
      <c r="M4" s="94"/>
    </row>
    <row r="5" spans="1:13" ht="15.75" customHeight="1" thickBot="1">
      <c r="A5" s="74"/>
      <c r="C5" s="963" t="s">
        <v>131</v>
      </c>
      <c r="D5" s="964"/>
      <c r="E5" s="965"/>
      <c r="G5" s="963" t="s">
        <v>1125</v>
      </c>
      <c r="H5" s="964"/>
      <c r="I5" s="965"/>
      <c r="J5" s="94"/>
      <c r="K5" s="963" t="s">
        <v>1126</v>
      </c>
      <c r="L5" s="964"/>
      <c r="M5" s="965"/>
    </row>
    <row r="6" spans="1:13" ht="15.75" customHeight="1">
      <c r="C6" s="75" t="s">
        <v>126</v>
      </c>
      <c r="D6" s="75" t="s">
        <v>127</v>
      </c>
      <c r="E6" s="766" t="s">
        <v>128</v>
      </c>
      <c r="G6" s="75" t="s">
        <v>126</v>
      </c>
      <c r="H6" s="75" t="s">
        <v>127</v>
      </c>
      <c r="I6" s="766" t="s">
        <v>128</v>
      </c>
      <c r="J6" s="94"/>
      <c r="K6" s="75" t="s">
        <v>126</v>
      </c>
      <c r="L6" s="75" t="s">
        <v>127</v>
      </c>
      <c r="M6" s="766" t="s">
        <v>128</v>
      </c>
    </row>
    <row r="7" spans="1:13" ht="15.75" customHeight="1" thickBot="1">
      <c r="C7" s="77" t="s">
        <v>129</v>
      </c>
      <c r="D7" s="77" t="s">
        <v>130</v>
      </c>
      <c r="E7" s="78" t="s">
        <v>129</v>
      </c>
      <c r="G7" s="77" t="s">
        <v>129</v>
      </c>
      <c r="H7" s="77" t="s">
        <v>130</v>
      </c>
      <c r="I7" s="78" t="s">
        <v>129</v>
      </c>
      <c r="J7" s="94"/>
      <c r="K7" s="77" t="s">
        <v>129</v>
      </c>
      <c r="L7" s="77" t="s">
        <v>130</v>
      </c>
      <c r="M7" s="78" t="s">
        <v>129</v>
      </c>
    </row>
    <row r="8" spans="1:13" ht="15.75" customHeight="1" thickBot="1">
      <c r="A8" s="106"/>
      <c r="B8" s="765"/>
      <c r="C8" s="75" t="s">
        <v>42</v>
      </c>
      <c r="D8" s="765" t="s">
        <v>42</v>
      </c>
      <c r="E8" s="75" t="s">
        <v>42</v>
      </c>
      <c r="F8" s="113"/>
      <c r="G8" s="75" t="s">
        <v>42</v>
      </c>
      <c r="H8" s="765" t="s">
        <v>42</v>
      </c>
      <c r="I8" s="75" t="s">
        <v>42</v>
      </c>
      <c r="J8" s="94"/>
      <c r="K8" s="75" t="s">
        <v>42</v>
      </c>
      <c r="L8" s="765" t="s">
        <v>42</v>
      </c>
      <c r="M8" s="75" t="s">
        <v>42</v>
      </c>
    </row>
    <row r="9" spans="1:13" ht="15.75" customHeight="1" thickBot="1">
      <c r="A9" s="163">
        <v>1</v>
      </c>
      <c r="B9" s="159" t="s">
        <v>125</v>
      </c>
      <c r="C9" s="87">
        <v>26.1</v>
      </c>
      <c r="D9" s="166">
        <v>26.1</v>
      </c>
      <c r="E9" s="87">
        <v>26.1</v>
      </c>
      <c r="F9" s="160"/>
      <c r="G9" s="87">
        <v>4</v>
      </c>
      <c r="H9" s="166">
        <v>4</v>
      </c>
      <c r="I9" s="87">
        <v>4</v>
      </c>
      <c r="J9" s="94"/>
      <c r="K9" s="87">
        <v>5</v>
      </c>
      <c r="L9" s="166">
        <v>5</v>
      </c>
      <c r="M9" s="87">
        <v>5</v>
      </c>
    </row>
    <row r="10" spans="1:13" ht="15.75" customHeight="1">
      <c r="A10" s="163">
        <v>2</v>
      </c>
      <c r="B10" s="95" t="s">
        <v>600</v>
      </c>
      <c r="C10" s="101">
        <v>1</v>
      </c>
      <c r="D10" s="114">
        <v>0</v>
      </c>
      <c r="E10" s="101">
        <v>0</v>
      </c>
      <c r="F10" s="160"/>
      <c r="G10" s="101">
        <v>1</v>
      </c>
      <c r="H10" s="114">
        <v>0</v>
      </c>
      <c r="I10" s="101">
        <v>0</v>
      </c>
      <c r="J10" s="94"/>
      <c r="K10" s="101">
        <v>1</v>
      </c>
      <c r="L10" s="114">
        <v>0</v>
      </c>
      <c r="M10" s="101">
        <v>0</v>
      </c>
    </row>
    <row r="11" spans="1:13" ht="15.75" customHeight="1">
      <c r="A11" s="163">
        <v>3</v>
      </c>
      <c r="B11" s="95" t="s">
        <v>601</v>
      </c>
      <c r="C11" s="101">
        <v>5</v>
      </c>
      <c r="D11" s="114">
        <v>0</v>
      </c>
      <c r="E11" s="101">
        <v>0</v>
      </c>
      <c r="F11" s="160"/>
      <c r="G11" s="101">
        <v>5</v>
      </c>
      <c r="H11" s="114">
        <v>0</v>
      </c>
      <c r="I11" s="101">
        <v>0</v>
      </c>
      <c r="J11" s="94"/>
      <c r="K11" s="101">
        <v>5</v>
      </c>
      <c r="L11" s="114">
        <v>0</v>
      </c>
      <c r="M11" s="101">
        <v>0</v>
      </c>
    </row>
    <row r="12" spans="1:13" ht="15.75" customHeight="1">
      <c r="A12" s="163">
        <v>4</v>
      </c>
      <c r="B12" s="95" t="s">
        <v>602</v>
      </c>
      <c r="C12" s="101">
        <v>0</v>
      </c>
      <c r="D12" s="114">
        <v>0</v>
      </c>
      <c r="E12" s="101">
        <v>-5</v>
      </c>
      <c r="F12" s="160"/>
      <c r="G12" s="101">
        <v>0</v>
      </c>
      <c r="H12" s="114">
        <v>0</v>
      </c>
      <c r="I12" s="101">
        <v>-4</v>
      </c>
      <c r="J12" s="94"/>
      <c r="K12" s="101">
        <v>0</v>
      </c>
      <c r="L12" s="114">
        <v>0</v>
      </c>
      <c r="M12" s="101">
        <v>-3</v>
      </c>
    </row>
    <row r="13" spans="1:13" ht="15.75" customHeight="1">
      <c r="A13" s="163">
        <v>5</v>
      </c>
      <c r="B13" s="95" t="s">
        <v>603</v>
      </c>
      <c r="C13" s="101">
        <v>2</v>
      </c>
      <c r="D13" s="114">
        <v>0</v>
      </c>
      <c r="E13" s="101">
        <v>0</v>
      </c>
      <c r="F13" s="160"/>
      <c r="G13" s="101">
        <v>2</v>
      </c>
      <c r="H13" s="114">
        <v>0</v>
      </c>
      <c r="I13" s="101">
        <v>0</v>
      </c>
      <c r="J13" s="94"/>
      <c r="K13" s="101">
        <v>2</v>
      </c>
      <c r="L13" s="114">
        <v>0</v>
      </c>
      <c r="M13" s="101">
        <v>0</v>
      </c>
    </row>
    <row r="14" spans="1:13" ht="15.75" customHeight="1">
      <c r="A14" s="163">
        <v>6</v>
      </c>
      <c r="B14" s="95" t="s">
        <v>604</v>
      </c>
      <c r="C14" s="101">
        <v>2</v>
      </c>
      <c r="D14" s="114">
        <v>0</v>
      </c>
      <c r="E14" s="101">
        <v>0</v>
      </c>
      <c r="F14" s="160"/>
      <c r="G14" s="101">
        <v>2</v>
      </c>
      <c r="H14" s="114">
        <v>0</v>
      </c>
      <c r="I14" s="101">
        <v>0</v>
      </c>
      <c r="J14" s="94"/>
      <c r="K14" s="101">
        <v>2</v>
      </c>
      <c r="L14" s="114">
        <v>0</v>
      </c>
      <c r="M14" s="101">
        <v>0</v>
      </c>
    </row>
    <row r="15" spans="1:13" ht="15.75" customHeight="1">
      <c r="A15" s="163">
        <v>7</v>
      </c>
      <c r="B15" s="161" t="s">
        <v>605</v>
      </c>
      <c r="C15" s="101">
        <v>2</v>
      </c>
      <c r="D15" s="114">
        <v>0</v>
      </c>
      <c r="E15" s="101">
        <v>0</v>
      </c>
      <c r="F15" s="160"/>
      <c r="G15" s="101">
        <v>0</v>
      </c>
      <c r="H15" s="114">
        <v>0</v>
      </c>
      <c r="I15" s="101">
        <v>0</v>
      </c>
      <c r="J15" s="94"/>
      <c r="K15" s="101">
        <v>0</v>
      </c>
      <c r="L15" s="114">
        <v>0</v>
      </c>
      <c r="M15" s="101">
        <v>0</v>
      </c>
    </row>
    <row r="16" spans="1:13" ht="15.75" customHeight="1">
      <c r="A16" s="163">
        <v>8</v>
      </c>
      <c r="B16" s="161" t="s">
        <v>606</v>
      </c>
      <c r="C16" s="101">
        <v>0</v>
      </c>
      <c r="D16" s="114">
        <v>0</v>
      </c>
      <c r="E16" s="101">
        <v>0</v>
      </c>
      <c r="F16" s="160"/>
      <c r="G16" s="101">
        <v>2</v>
      </c>
      <c r="H16" s="114">
        <v>0</v>
      </c>
      <c r="I16" s="101">
        <v>0</v>
      </c>
      <c r="J16" s="94"/>
      <c r="K16" s="101">
        <v>2</v>
      </c>
      <c r="L16" s="114">
        <v>0</v>
      </c>
      <c r="M16" s="101">
        <v>0</v>
      </c>
    </row>
    <row r="17" spans="1:13" ht="15.75" customHeight="1">
      <c r="A17" s="163">
        <v>9</v>
      </c>
      <c r="B17" s="162" t="s">
        <v>607</v>
      </c>
      <c r="C17" s="101">
        <v>1</v>
      </c>
      <c r="D17" s="114">
        <v>0</v>
      </c>
      <c r="E17" s="101">
        <v>0</v>
      </c>
      <c r="F17" s="160"/>
      <c r="G17" s="101">
        <v>1</v>
      </c>
      <c r="H17" s="114">
        <v>0</v>
      </c>
      <c r="I17" s="101">
        <v>0</v>
      </c>
      <c r="J17" s="94"/>
      <c r="K17" s="101">
        <v>1</v>
      </c>
      <c r="L17" s="114">
        <v>0</v>
      </c>
      <c r="M17" s="101">
        <v>0</v>
      </c>
    </row>
    <row r="18" spans="1:13" ht="15.75" customHeight="1">
      <c r="A18" s="163">
        <v>10</v>
      </c>
      <c r="B18" s="162" t="s">
        <v>608</v>
      </c>
      <c r="C18" s="101">
        <v>0</v>
      </c>
      <c r="D18" s="114">
        <v>0</v>
      </c>
      <c r="E18" s="101">
        <v>-5</v>
      </c>
      <c r="F18" s="160">
        <f t="shared" ref="F18:F24" si="0">IF(AND(SUM(C18:E18)&gt;0,B18=""),1,0)</f>
        <v>0</v>
      </c>
      <c r="G18" s="101">
        <v>0</v>
      </c>
      <c r="H18" s="114">
        <v>0</v>
      </c>
      <c r="I18" s="101">
        <v>-5</v>
      </c>
      <c r="J18" s="94"/>
      <c r="K18" s="101">
        <v>0</v>
      </c>
      <c r="L18" s="114">
        <v>0</v>
      </c>
      <c r="M18" s="101">
        <v>-5</v>
      </c>
    </row>
    <row r="19" spans="1:13" ht="15.75" customHeight="1">
      <c r="A19" s="163">
        <v>11</v>
      </c>
      <c r="B19" s="162" t="s">
        <v>609</v>
      </c>
      <c r="C19" s="101">
        <v>0</v>
      </c>
      <c r="D19" s="114">
        <v>0</v>
      </c>
      <c r="E19" s="101">
        <v>-1</v>
      </c>
      <c r="F19" s="160">
        <f t="shared" si="0"/>
        <v>0</v>
      </c>
      <c r="G19" s="101">
        <v>0</v>
      </c>
      <c r="H19" s="114">
        <v>0</v>
      </c>
      <c r="I19" s="101">
        <v>-1</v>
      </c>
      <c r="J19" s="94"/>
      <c r="K19" s="101">
        <v>0</v>
      </c>
      <c r="L19" s="114">
        <v>0</v>
      </c>
      <c r="M19" s="101">
        <v>-1</v>
      </c>
    </row>
    <row r="20" spans="1:13" ht="15.75" customHeight="1">
      <c r="A20" s="163">
        <v>12</v>
      </c>
      <c r="B20" s="162" t="s">
        <v>610</v>
      </c>
      <c r="C20" s="101">
        <v>0</v>
      </c>
      <c r="D20" s="114">
        <v>0</v>
      </c>
      <c r="E20" s="101">
        <v>-1</v>
      </c>
      <c r="F20" s="160">
        <f t="shared" si="0"/>
        <v>0</v>
      </c>
      <c r="G20" s="101">
        <v>0</v>
      </c>
      <c r="H20" s="114">
        <v>0</v>
      </c>
      <c r="I20" s="101">
        <v>-1</v>
      </c>
      <c r="J20" s="94"/>
      <c r="K20" s="101">
        <v>0</v>
      </c>
      <c r="L20" s="114">
        <v>0</v>
      </c>
      <c r="M20" s="101">
        <v>-1</v>
      </c>
    </row>
    <row r="21" spans="1:13" ht="15.75" customHeight="1">
      <c r="A21" s="163">
        <v>13</v>
      </c>
      <c r="B21" s="162" t="s">
        <v>611</v>
      </c>
      <c r="C21" s="101">
        <v>0</v>
      </c>
      <c r="D21" s="114">
        <v>0</v>
      </c>
      <c r="E21" s="101">
        <v>-1</v>
      </c>
      <c r="F21" s="160">
        <f>IF(AND(SUM(C21:E21)&gt;0,B21=""),1,0)</f>
        <v>0</v>
      </c>
      <c r="G21" s="101">
        <v>0</v>
      </c>
      <c r="H21" s="114">
        <v>0</v>
      </c>
      <c r="I21" s="101">
        <v>0</v>
      </c>
      <c r="J21" s="94"/>
      <c r="K21" s="101">
        <v>0</v>
      </c>
      <c r="L21" s="114">
        <v>0</v>
      </c>
      <c r="M21" s="101">
        <v>0</v>
      </c>
    </row>
    <row r="22" spans="1:13" ht="15.75" customHeight="1">
      <c r="A22" s="163">
        <v>14</v>
      </c>
      <c r="B22" s="162" t="s">
        <v>612</v>
      </c>
      <c r="C22" s="101">
        <v>0</v>
      </c>
      <c r="D22" s="114">
        <v>0</v>
      </c>
      <c r="E22" s="101">
        <v>-5</v>
      </c>
      <c r="F22" s="160">
        <f>IF(AND(SUM(C22:E22)&gt;0,B22=""),1,0)</f>
        <v>0</v>
      </c>
      <c r="G22" s="101">
        <v>0</v>
      </c>
      <c r="H22" s="114">
        <v>0</v>
      </c>
      <c r="I22" s="101">
        <v>-10</v>
      </c>
      <c r="J22" s="94"/>
      <c r="K22" s="101">
        <v>0</v>
      </c>
      <c r="L22" s="114">
        <v>0</v>
      </c>
      <c r="M22" s="101">
        <v>-10</v>
      </c>
    </row>
    <row r="23" spans="1:13" ht="15.75" customHeight="1">
      <c r="A23" s="163">
        <v>15</v>
      </c>
      <c r="B23" s="162"/>
      <c r="C23" s="101">
        <v>0</v>
      </c>
      <c r="D23" s="114">
        <v>0</v>
      </c>
      <c r="E23" s="101">
        <v>0</v>
      </c>
      <c r="F23" s="160">
        <f>IF(AND(SUM(C23:E23)&gt;0,B23=""),1,0)</f>
        <v>0</v>
      </c>
      <c r="G23" s="101">
        <v>0</v>
      </c>
      <c r="H23" s="114">
        <v>0</v>
      </c>
      <c r="I23" s="101">
        <v>-1</v>
      </c>
      <c r="J23" s="94"/>
      <c r="K23" s="101">
        <v>0</v>
      </c>
      <c r="L23" s="114">
        <v>0</v>
      </c>
      <c r="M23" s="101">
        <v>-1</v>
      </c>
    </row>
    <row r="24" spans="1:13" ht="15.75" customHeight="1">
      <c r="A24" s="163">
        <v>16</v>
      </c>
      <c r="B24" s="162"/>
      <c r="C24" s="101"/>
      <c r="D24" s="114"/>
      <c r="E24" s="101"/>
      <c r="F24" s="160">
        <f t="shared" si="0"/>
        <v>0</v>
      </c>
      <c r="G24" s="101"/>
      <c r="H24" s="114"/>
      <c r="I24" s="101"/>
      <c r="J24" s="94"/>
      <c r="K24" s="101"/>
      <c r="L24" s="114"/>
      <c r="M24" s="101"/>
    </row>
    <row r="25" spans="1:13" ht="15.75" customHeight="1">
      <c r="A25" s="163">
        <v>17</v>
      </c>
      <c r="B25" s="162"/>
      <c r="C25" s="101"/>
      <c r="D25" s="114"/>
      <c r="E25" s="101"/>
      <c r="F25" s="160"/>
      <c r="G25" s="101"/>
      <c r="H25" s="114"/>
      <c r="I25" s="101"/>
      <c r="J25" s="94"/>
      <c r="K25" s="101"/>
      <c r="L25" s="114"/>
      <c r="M25" s="101"/>
    </row>
    <row r="26" spans="1:13" ht="15.75" customHeight="1">
      <c r="A26" s="163">
        <v>18</v>
      </c>
      <c r="B26" s="162"/>
      <c r="C26" s="101"/>
      <c r="D26" s="114"/>
      <c r="E26" s="101"/>
      <c r="F26" s="160">
        <f t="shared" ref="F26:F27" si="1">IF(AND(SUM(C26:E26)&gt;0,B26=""),1,0)</f>
        <v>0</v>
      </c>
      <c r="G26" s="101"/>
      <c r="H26" s="114"/>
      <c r="I26" s="101"/>
      <c r="J26" s="94"/>
      <c r="K26" s="101"/>
      <c r="L26" s="114"/>
      <c r="M26" s="101"/>
    </row>
    <row r="27" spans="1:13" ht="15.75" customHeight="1" thickBot="1">
      <c r="A27" s="163">
        <v>19</v>
      </c>
      <c r="B27" s="162"/>
      <c r="C27" s="101"/>
      <c r="D27" s="114"/>
      <c r="E27" s="101"/>
      <c r="F27" s="160">
        <f t="shared" si="1"/>
        <v>0</v>
      </c>
      <c r="G27" s="101"/>
      <c r="H27" s="114"/>
      <c r="I27" s="101"/>
      <c r="J27" s="94"/>
      <c r="K27" s="101"/>
      <c r="L27" s="114"/>
      <c r="M27" s="101"/>
    </row>
    <row r="28" spans="1:13" ht="15.75" customHeight="1" thickBot="1">
      <c r="A28" s="82">
        <v>20</v>
      </c>
      <c r="B28" s="164"/>
      <c r="C28" s="87">
        <f>SUM(C10:C27)</f>
        <v>13</v>
      </c>
      <c r="D28" s="166"/>
      <c r="E28" s="87">
        <f>SUM(E10:E27)</f>
        <v>-18</v>
      </c>
      <c r="F28" s="97">
        <f>SUM(F16:F27)</f>
        <v>0</v>
      </c>
      <c r="G28" s="87">
        <f>SUM(G10:G27)</f>
        <v>13</v>
      </c>
      <c r="H28" s="87">
        <f>SUM(H10:H27)</f>
        <v>0</v>
      </c>
      <c r="I28" s="87">
        <f>SUM(I10:I27)</f>
        <v>-22</v>
      </c>
      <c r="J28" s="94"/>
      <c r="K28" s="87">
        <f>SUM(K10:K27)</f>
        <v>13</v>
      </c>
      <c r="L28" s="87">
        <f>SUM(L10:L27)</f>
        <v>0</v>
      </c>
      <c r="M28" s="87">
        <f>SUM(M10:M27)</f>
        <v>-21</v>
      </c>
    </row>
    <row r="29" spans="1:13" ht="15.75" customHeight="1" thickBot="1">
      <c r="A29" s="148"/>
      <c r="B29" s="148"/>
      <c r="C29" s="149"/>
      <c r="D29" s="149"/>
      <c r="E29" s="149"/>
      <c r="F29" s="97"/>
      <c r="G29" s="149"/>
      <c r="H29" s="149"/>
      <c r="I29" s="149"/>
      <c r="J29" s="94"/>
      <c r="K29" s="149"/>
      <c r="L29" s="149"/>
      <c r="M29" s="149"/>
    </row>
    <row r="30" spans="1:13" ht="15.75" customHeight="1" thickBot="1">
      <c r="A30" s="96">
        <v>21</v>
      </c>
      <c r="B30" s="147"/>
      <c r="C30" s="87">
        <f>SUM(C9+C28)</f>
        <v>39.1</v>
      </c>
      <c r="D30" s="87">
        <f>SUM(D9)</f>
        <v>26.1</v>
      </c>
      <c r="E30" s="87">
        <f>SUM(E9+E28)</f>
        <v>8.1000000000000014</v>
      </c>
      <c r="G30" s="87">
        <f>SUM(G9+G28)</f>
        <v>17</v>
      </c>
      <c r="H30" s="87">
        <f>SUM(H9+H28)</f>
        <v>4</v>
      </c>
      <c r="I30" s="87">
        <f>SUM(I9+I28)</f>
        <v>-18</v>
      </c>
      <c r="J30" s="94"/>
      <c r="K30" s="87">
        <f>SUM(K9+K28)</f>
        <v>18</v>
      </c>
      <c r="L30" s="87">
        <f>SUM(L9+L28)</f>
        <v>5</v>
      </c>
      <c r="M30" s="87">
        <f>SUM(M9+M28)</f>
        <v>-16</v>
      </c>
    </row>
    <row r="31" spans="1:13">
      <c r="G31" s="94"/>
      <c r="H31" s="94"/>
      <c r="I31" s="143"/>
      <c r="J31" s="143"/>
      <c r="K31" s="143"/>
      <c r="L31" s="143"/>
      <c r="M31" s="94"/>
    </row>
    <row r="32" spans="1:13">
      <c r="G32" s="94"/>
      <c r="H32" s="94"/>
      <c r="I32" s="143"/>
      <c r="J32" s="143"/>
      <c r="K32" s="143"/>
      <c r="L32" s="143"/>
      <c r="M32" s="94"/>
    </row>
    <row r="33" spans="1:13">
      <c r="G33" s="94"/>
      <c r="H33" s="94"/>
      <c r="I33" s="143"/>
      <c r="J33" s="143"/>
      <c r="K33" s="143"/>
      <c r="L33" s="143"/>
      <c r="M33" s="94"/>
    </row>
    <row r="34" spans="1:13">
      <c r="G34" s="94"/>
      <c r="H34" s="94"/>
      <c r="I34" s="143"/>
      <c r="J34" s="143"/>
      <c r="K34" s="143"/>
      <c r="L34" s="143"/>
      <c r="M34" s="94"/>
    </row>
    <row r="35" spans="1:13">
      <c r="G35" s="94"/>
      <c r="H35" s="94"/>
      <c r="I35" s="143"/>
      <c r="J35" s="143"/>
      <c r="K35" s="143"/>
      <c r="L35" s="143"/>
      <c r="M35" s="94"/>
    </row>
    <row r="36" spans="1:13">
      <c r="G36" s="94"/>
      <c r="H36" s="94"/>
      <c r="I36" s="143"/>
      <c r="J36" s="143"/>
      <c r="K36" s="143"/>
      <c r="L36" s="143"/>
      <c r="M36" s="94"/>
    </row>
    <row r="37" spans="1:13">
      <c r="G37" s="94"/>
      <c r="H37" s="94"/>
      <c r="I37" s="143"/>
      <c r="J37" s="143"/>
      <c r="K37" s="143"/>
      <c r="L37" s="143"/>
      <c r="M37" s="94"/>
    </row>
    <row r="38" spans="1:13">
      <c r="G38" s="94"/>
      <c r="H38" s="94"/>
      <c r="I38" s="143"/>
      <c r="J38" s="143"/>
      <c r="K38" s="143"/>
      <c r="L38" s="143"/>
      <c r="M38" s="94"/>
    </row>
    <row r="39" spans="1:13">
      <c r="G39" s="94"/>
      <c r="H39" s="94"/>
      <c r="I39" s="143"/>
      <c r="J39" s="143"/>
      <c r="K39" s="143"/>
      <c r="L39" s="143"/>
      <c r="M39" s="94"/>
    </row>
    <row r="40" spans="1:13">
      <c r="G40" s="94"/>
      <c r="H40" s="94"/>
      <c r="I40" s="143"/>
      <c r="J40" s="143"/>
      <c r="K40" s="143"/>
      <c r="L40" s="143"/>
      <c r="M40" s="94"/>
    </row>
    <row r="41" spans="1:13" ht="15.75" thickBot="1">
      <c r="B41" s="778"/>
      <c r="G41" s="94"/>
      <c r="H41" s="94"/>
      <c r="I41" s="143"/>
      <c r="J41" s="143"/>
      <c r="K41" s="143"/>
      <c r="L41" s="143"/>
      <c r="M41" s="94"/>
    </row>
    <row r="42" spans="1:13" ht="15.75">
      <c r="A42" s="74" t="s">
        <v>132</v>
      </c>
      <c r="E42" s="144" t="s">
        <v>31</v>
      </c>
      <c r="G42" s="144" t="s">
        <v>32</v>
      </c>
      <c r="H42" s="145" t="s">
        <v>33</v>
      </c>
      <c r="I42" s="143"/>
      <c r="J42" s="143"/>
      <c r="K42" s="143"/>
      <c r="L42" s="143"/>
      <c r="M42" s="94"/>
    </row>
    <row r="43" spans="1:13" ht="16.5" thickBot="1">
      <c r="E43" s="77"/>
      <c r="G43" s="77"/>
      <c r="H43" s="78"/>
      <c r="I43" s="143"/>
      <c r="J43" s="143"/>
      <c r="K43" s="143"/>
      <c r="L43" s="143"/>
      <c r="M43" s="94"/>
    </row>
    <row r="44" spans="1:13" ht="15.75">
      <c r="A44" s="106"/>
      <c r="B44" s="765"/>
      <c r="C44" s="765"/>
      <c r="D44" s="765"/>
      <c r="E44" s="75" t="s">
        <v>42</v>
      </c>
      <c r="F44" s="167"/>
      <c r="G44" s="75" t="s">
        <v>42</v>
      </c>
      <c r="H44" s="766" t="s">
        <v>42</v>
      </c>
      <c r="I44" s="143"/>
      <c r="J44" s="143"/>
      <c r="K44" s="143"/>
      <c r="L44" s="143"/>
      <c r="M44" s="94"/>
    </row>
    <row r="45" spans="1:13" ht="15.75">
      <c r="A45" s="163">
        <v>1</v>
      </c>
      <c r="B45" s="162" t="s">
        <v>614</v>
      </c>
      <c r="C45" s="162"/>
      <c r="D45" s="162"/>
      <c r="E45" s="101" t="s">
        <v>613</v>
      </c>
      <c r="F45" s="160"/>
      <c r="G45" s="101" t="s">
        <v>613</v>
      </c>
      <c r="H45" s="99" t="s">
        <v>613</v>
      </c>
      <c r="I45" s="143"/>
      <c r="J45" s="143"/>
      <c r="K45" s="143"/>
      <c r="L45" s="143"/>
      <c r="M45" s="94"/>
    </row>
    <row r="46" spans="1:13" ht="15.75">
      <c r="A46" s="163">
        <v>2</v>
      </c>
      <c r="B46" s="162"/>
      <c r="C46" s="162"/>
      <c r="D46" s="162"/>
      <c r="E46" s="101"/>
      <c r="F46" s="160"/>
      <c r="G46" s="101"/>
      <c r="H46" s="99"/>
      <c r="I46" s="143"/>
      <c r="J46" s="143"/>
      <c r="K46" s="143"/>
      <c r="L46" s="143"/>
      <c r="M46" s="94"/>
    </row>
    <row r="47" spans="1:13" ht="15.75">
      <c r="A47" s="163">
        <v>3</v>
      </c>
      <c r="B47" s="162"/>
      <c r="C47" s="162"/>
      <c r="D47" s="162"/>
      <c r="E47" s="101"/>
      <c r="F47" s="160"/>
      <c r="G47" s="101"/>
      <c r="H47" s="99"/>
      <c r="I47" s="143"/>
      <c r="J47" s="143"/>
      <c r="K47" s="143"/>
      <c r="L47" s="143"/>
      <c r="M47" s="94"/>
    </row>
    <row r="48" spans="1:13" ht="15.75">
      <c r="A48" s="163">
        <v>4</v>
      </c>
      <c r="B48" s="162"/>
      <c r="C48" s="162"/>
      <c r="D48" s="162"/>
      <c r="E48" s="101"/>
      <c r="F48" s="160"/>
      <c r="G48" s="101"/>
      <c r="H48" s="99"/>
      <c r="I48" s="143"/>
      <c r="J48" s="143"/>
      <c r="K48" s="143"/>
      <c r="L48" s="143"/>
      <c r="M48" s="94"/>
    </row>
    <row r="49" spans="1:13" ht="15.75">
      <c r="A49" s="163">
        <v>5</v>
      </c>
      <c r="B49" s="162"/>
      <c r="C49" s="162"/>
      <c r="D49" s="162"/>
      <c r="E49" s="101"/>
      <c r="F49" s="160"/>
      <c r="G49" s="101"/>
      <c r="H49" s="99"/>
      <c r="I49" s="143"/>
      <c r="J49" s="143"/>
      <c r="K49" s="143"/>
      <c r="L49" s="143"/>
      <c r="M49" s="94"/>
    </row>
    <row r="50" spans="1:13" ht="15.75">
      <c r="A50" s="163">
        <v>6</v>
      </c>
      <c r="B50" s="162"/>
      <c r="C50" s="162"/>
      <c r="D50" s="162"/>
      <c r="E50" s="101"/>
      <c r="F50" s="160"/>
      <c r="G50" s="101"/>
      <c r="H50" s="99"/>
      <c r="I50" s="143"/>
      <c r="J50" s="143"/>
      <c r="K50" s="143"/>
      <c r="L50" s="143"/>
      <c r="M50" s="94"/>
    </row>
    <row r="51" spans="1:13" ht="15.75">
      <c r="A51" s="163">
        <v>7</v>
      </c>
      <c r="B51" s="162"/>
      <c r="C51" s="162"/>
      <c r="D51" s="162"/>
      <c r="E51" s="101"/>
      <c r="F51" s="160"/>
      <c r="G51" s="101"/>
      <c r="H51" s="99"/>
      <c r="I51" s="143"/>
      <c r="J51" s="143"/>
      <c r="K51" s="143"/>
      <c r="L51" s="143"/>
      <c r="M51" s="94"/>
    </row>
    <row r="52" spans="1:13" ht="15.75">
      <c r="A52" s="163">
        <v>8</v>
      </c>
      <c r="B52" s="162"/>
      <c r="C52" s="162"/>
      <c r="D52" s="162"/>
      <c r="E52" s="101"/>
      <c r="F52" s="160"/>
      <c r="G52" s="101"/>
      <c r="H52" s="99"/>
      <c r="I52" s="143"/>
      <c r="J52" s="143"/>
      <c r="K52" s="143"/>
      <c r="L52" s="143"/>
      <c r="M52" s="94"/>
    </row>
    <row r="53" spans="1:13" ht="15.75">
      <c r="A53" s="163">
        <v>9</v>
      </c>
      <c r="B53" s="162"/>
      <c r="C53" s="162"/>
      <c r="D53" s="162"/>
      <c r="E53" s="101"/>
      <c r="F53" s="160"/>
      <c r="G53" s="101"/>
      <c r="H53" s="99"/>
      <c r="I53" s="143"/>
      <c r="J53" s="143"/>
      <c r="K53" s="143"/>
      <c r="L53" s="143"/>
      <c r="M53" s="94"/>
    </row>
    <row r="54" spans="1:13" ht="15.75">
      <c r="A54" s="163">
        <v>10</v>
      </c>
      <c r="B54" s="162"/>
      <c r="C54" s="162"/>
      <c r="D54" s="162"/>
      <c r="E54" s="101"/>
      <c r="F54" s="160">
        <f t="shared" ref="F54:F60" si="2">IF(AND(SUM(C54:E54)&gt;0,B54=""),1,0)</f>
        <v>0</v>
      </c>
      <c r="G54" s="101"/>
      <c r="H54" s="99"/>
      <c r="I54" s="143"/>
      <c r="J54" s="143"/>
      <c r="K54" s="143"/>
      <c r="L54" s="143"/>
      <c r="M54" s="94"/>
    </row>
    <row r="55" spans="1:13" ht="15.75">
      <c r="A55" s="163">
        <v>11</v>
      </c>
      <c r="B55" s="162"/>
      <c r="C55" s="162"/>
      <c r="D55" s="162"/>
      <c r="E55" s="101"/>
      <c r="F55" s="160">
        <f t="shared" si="2"/>
        <v>0</v>
      </c>
      <c r="G55" s="101"/>
      <c r="H55" s="99"/>
      <c r="I55" s="143"/>
      <c r="J55" s="143"/>
      <c r="K55" s="143"/>
      <c r="L55" s="143"/>
      <c r="M55" s="94"/>
    </row>
    <row r="56" spans="1:13" ht="15.75">
      <c r="A56" s="163">
        <v>12</v>
      </c>
      <c r="B56" s="162"/>
      <c r="C56" s="162"/>
      <c r="D56" s="162"/>
      <c r="E56" s="101"/>
      <c r="F56" s="160">
        <f t="shared" si="2"/>
        <v>0</v>
      </c>
      <c r="G56" s="101"/>
      <c r="H56" s="99"/>
      <c r="I56" s="143"/>
      <c r="J56" s="143"/>
      <c r="K56" s="143"/>
      <c r="L56" s="143"/>
      <c r="M56" s="94"/>
    </row>
    <row r="57" spans="1:13" ht="15.75">
      <c r="A57" s="163">
        <v>13</v>
      </c>
      <c r="B57" s="162"/>
      <c r="C57" s="162"/>
      <c r="D57" s="162"/>
      <c r="E57" s="101"/>
      <c r="F57" s="160">
        <f t="shared" si="2"/>
        <v>0</v>
      </c>
      <c r="G57" s="101"/>
      <c r="H57" s="99"/>
      <c r="I57" s="143"/>
      <c r="J57" s="143"/>
      <c r="K57" s="143"/>
      <c r="L57" s="143"/>
      <c r="M57" s="94"/>
    </row>
    <row r="58" spans="1:13" ht="15.75">
      <c r="A58" s="163">
        <v>14</v>
      </c>
      <c r="B58" s="162"/>
      <c r="C58" s="162"/>
      <c r="D58" s="162"/>
      <c r="E58" s="101"/>
      <c r="F58" s="160">
        <f t="shared" si="2"/>
        <v>0</v>
      </c>
      <c r="G58" s="101"/>
      <c r="H58" s="99"/>
      <c r="I58" s="143"/>
      <c r="J58" s="143"/>
      <c r="K58" s="143"/>
      <c r="L58" s="143"/>
      <c r="M58" s="94"/>
    </row>
    <row r="59" spans="1:13" ht="15.75">
      <c r="A59" s="163">
        <v>15</v>
      </c>
      <c r="B59" s="162"/>
      <c r="C59" s="162"/>
      <c r="D59" s="162"/>
      <c r="E59" s="101"/>
      <c r="F59" s="160">
        <f t="shared" si="2"/>
        <v>0</v>
      </c>
      <c r="G59" s="101"/>
      <c r="H59" s="99"/>
      <c r="I59" s="143"/>
      <c r="J59" s="143"/>
      <c r="K59" s="143"/>
      <c r="L59" s="143"/>
      <c r="M59" s="94"/>
    </row>
    <row r="60" spans="1:13" ht="15.75">
      <c r="A60" s="163">
        <v>16</v>
      </c>
      <c r="B60" s="162"/>
      <c r="C60" s="162"/>
      <c r="D60" s="162"/>
      <c r="E60" s="101"/>
      <c r="F60" s="160">
        <f t="shared" si="2"/>
        <v>0</v>
      </c>
      <c r="G60" s="101"/>
      <c r="H60" s="99"/>
      <c r="I60" s="143"/>
      <c r="J60" s="143"/>
      <c r="K60" s="143"/>
      <c r="L60" s="143"/>
      <c r="M60" s="94"/>
    </row>
    <row r="61" spans="1:13" ht="15.75">
      <c r="A61" s="163">
        <v>17</v>
      </c>
      <c r="B61" s="162"/>
      <c r="C61" s="162"/>
      <c r="D61" s="162"/>
      <c r="E61" s="101"/>
      <c r="F61" s="160"/>
      <c r="G61" s="101"/>
      <c r="H61" s="99"/>
      <c r="I61" s="143"/>
      <c r="J61" s="143"/>
      <c r="K61" s="143"/>
      <c r="L61" s="143"/>
      <c r="M61" s="94"/>
    </row>
    <row r="62" spans="1:13" ht="15.75">
      <c r="A62" s="163">
        <v>18</v>
      </c>
      <c r="B62" s="162"/>
      <c r="C62" s="162"/>
      <c r="D62" s="162"/>
      <c r="E62" s="101"/>
      <c r="F62" s="160">
        <f t="shared" ref="F62:F63" si="3">IF(AND(SUM(C62:E62)&gt;0,B62=""),1,0)</f>
        <v>0</v>
      </c>
      <c r="G62" s="101"/>
      <c r="H62" s="99"/>
      <c r="I62" s="143"/>
      <c r="J62" s="143"/>
      <c r="K62" s="143"/>
      <c r="L62" s="143"/>
      <c r="M62" s="94"/>
    </row>
    <row r="63" spans="1:13" ht="16.5" thickBot="1">
      <c r="A63" s="163">
        <v>19</v>
      </c>
      <c r="B63" s="162"/>
      <c r="C63" s="162"/>
      <c r="D63" s="162"/>
      <c r="E63" s="101"/>
      <c r="F63" s="160">
        <f t="shared" si="3"/>
        <v>0</v>
      </c>
      <c r="G63" s="101"/>
      <c r="H63" s="99"/>
      <c r="I63" s="143"/>
      <c r="J63" s="143"/>
      <c r="K63" s="143"/>
      <c r="L63" s="143"/>
      <c r="M63" s="94"/>
    </row>
    <row r="64" spans="1:13" ht="16.5" thickBot="1">
      <c r="A64" s="82">
        <v>20</v>
      </c>
      <c r="B64" s="150"/>
      <c r="C64" s="165"/>
      <c r="D64" s="165"/>
      <c r="E64" s="87">
        <f>SUM(E46:E63)</f>
        <v>0</v>
      </c>
      <c r="F64" s="168">
        <f>SUM(F52:F63)</f>
        <v>0</v>
      </c>
      <c r="G64" s="87">
        <f>SUM(G46:G63)</f>
        <v>0</v>
      </c>
      <c r="H64" s="89">
        <f>SUM(H46:H63)</f>
        <v>0</v>
      </c>
      <c r="I64" s="143"/>
      <c r="J64" s="143"/>
      <c r="K64" s="143"/>
      <c r="L64" s="143"/>
      <c r="M64" s="94"/>
    </row>
    <row r="65" spans="7:13">
      <c r="G65" s="94"/>
      <c r="H65" s="94"/>
      <c r="I65" s="143"/>
      <c r="J65" s="143"/>
      <c r="K65" s="143"/>
      <c r="L65" s="143"/>
      <c r="M65" s="94"/>
    </row>
    <row r="66" spans="7:13">
      <c r="G66" s="94"/>
      <c r="H66" s="94"/>
      <c r="I66" s="143"/>
      <c r="J66" s="143"/>
      <c r="K66" s="143"/>
      <c r="L66" s="143"/>
      <c r="M66" s="94"/>
    </row>
    <row r="67" spans="7:13">
      <c r="G67" s="94"/>
      <c r="H67" s="94"/>
      <c r="I67" s="143"/>
      <c r="J67" s="143"/>
      <c r="K67" s="143"/>
      <c r="L67" s="143"/>
      <c r="M67" s="94"/>
    </row>
    <row r="68" spans="7:13">
      <c r="G68" s="94"/>
      <c r="H68" s="94"/>
      <c r="I68" s="143"/>
      <c r="J68" s="143"/>
      <c r="K68" s="143"/>
      <c r="L68" s="143"/>
      <c r="M68" s="94"/>
    </row>
    <row r="69" spans="7:13">
      <c r="G69" s="94"/>
      <c r="H69" s="94"/>
      <c r="I69" s="143"/>
      <c r="J69" s="143"/>
      <c r="K69" s="143"/>
      <c r="L69" s="143"/>
      <c r="M69" s="94"/>
    </row>
    <row r="70" spans="7:13">
      <c r="G70" s="94"/>
      <c r="H70" s="94"/>
      <c r="I70" s="143"/>
      <c r="J70" s="143"/>
      <c r="K70" s="143"/>
      <c r="L70" s="143"/>
      <c r="M70" s="94"/>
    </row>
    <row r="71" spans="7:13">
      <c r="G71" s="94"/>
      <c r="H71" s="94"/>
      <c r="I71" s="143"/>
      <c r="J71" s="143"/>
      <c r="K71" s="143"/>
      <c r="L71" s="143"/>
      <c r="M71" s="94"/>
    </row>
    <row r="72" spans="7:13">
      <c r="G72" s="94"/>
      <c r="H72" s="94"/>
      <c r="I72" s="143"/>
      <c r="J72" s="143"/>
      <c r="K72" s="143"/>
      <c r="L72" s="143"/>
      <c r="M72" s="94"/>
    </row>
    <row r="73" spans="7:13">
      <c r="G73" s="94"/>
      <c r="H73" s="94"/>
      <c r="I73" s="143"/>
      <c r="J73" s="143"/>
      <c r="K73" s="143"/>
      <c r="L73" s="143"/>
      <c r="M73" s="94"/>
    </row>
    <row r="74" spans="7:13">
      <c r="G74" s="94"/>
      <c r="H74" s="94"/>
      <c r="I74" s="143"/>
      <c r="J74" s="143"/>
      <c r="K74" s="143"/>
      <c r="L74" s="143"/>
      <c r="M74" s="94"/>
    </row>
    <row r="75" spans="7:13">
      <c r="G75" s="94"/>
      <c r="H75" s="94"/>
      <c r="I75" s="143"/>
      <c r="J75" s="143"/>
      <c r="K75" s="143"/>
      <c r="L75" s="143"/>
      <c r="M75" s="94"/>
    </row>
  </sheetData>
  <mergeCells count="4">
    <mergeCell ref="G5:I5"/>
    <mergeCell ref="K5:M5"/>
    <mergeCell ref="C5:E5"/>
    <mergeCell ref="A1:B1"/>
  </mergeCells>
  <dataValidations disablePrompts="1" count="1">
    <dataValidation allowBlank="1" showErrorMessage="1" errorTitle="Insufficient Data" error="Please complete the &quot;Overview Of Key Risk Affecting Forecast Outturn&quot; column before inputting data" promptTitle="Insufficient data" prompt="Please complete the &quot;Overview Of Key Risk Affecting Forecast Outturn&quot; column before inputting data" sqref="WVJ983046 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WVF983046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C10 C983046 C917510 C851974 C786438 C720902 C655366 C589830 C524294 C458758 C393222 C327686 C262150 C196614 C131078 C65542 K10 K65555 K131091 K196627 K262163 K327699 K393235 K458771 K524307 K589843 K655379 K720915 K786451 K851987 K917523 K983059 G10 G65555 G131091 G196627 G262163 G327699 G393235 G458771 G524307 G589843 G655379 G720915 G786451 G851987 G917523 G983059 G45:G46 G65581:G65582 G131117:G131118 G196653:G196654 G262189:G262190 G327725:G327726 G393261:G393262 G458797:G458798 G524333:G524334 G589869:G589870 G655405:G655406 G720941:G720942 G786477:G786478 G852013:G852014 G917549:G917550 G983085:G983086"/>
  </dataValidations>
  <printOptions horizontalCentered="1"/>
  <pageMargins left="0.23622047244094491" right="0.23622047244094491" top="0.74803149606299213" bottom="0.74803149606299213" header="0.31496062992125984" footer="0.31496062992125984"/>
  <pageSetup paperSize="9" scale="62" orientation="landscape" horizontalDpi="300" r:id="rId1"/>
  <headerFooter>
    <oddFooter>&amp;L&amp;F&amp;R&amp;A</oddFooter>
  </headerFooter>
  <rowBreaks count="1" manualBreakCount="1">
    <brk id="63" max="16383" man="1"/>
  </row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G28"/>
  <sheetViews>
    <sheetView view="pageBreakPreview" zoomScale="60" zoomScaleNormal="100" workbookViewId="0">
      <selection activeCell="G18" sqref="G18"/>
    </sheetView>
  </sheetViews>
  <sheetFormatPr defaultRowHeight="15"/>
  <cols>
    <col min="1" max="1" width="3.21875" customWidth="1"/>
    <col min="2" max="2" width="33.109375" customWidth="1"/>
    <col min="3" max="3" width="12.44140625" customWidth="1"/>
    <col min="4" max="4" width="2.44140625" customWidth="1"/>
    <col min="5" max="7" width="12.44140625" customWidth="1"/>
  </cols>
  <sheetData>
    <row r="1" spans="1:7" ht="15.75">
      <c r="A1" s="951" t="s">
        <v>1141</v>
      </c>
      <c r="B1" s="951"/>
      <c r="C1" s="951"/>
    </row>
    <row r="3" spans="1:7" ht="15.75">
      <c r="A3" s="151" t="str">
        <f>+[3]Summary!A1</f>
        <v>LHB</v>
      </c>
      <c r="B3" s="151"/>
      <c r="C3" s="151" t="str">
        <f>+'Plan Summary'!B3</f>
        <v>ABMU</v>
      </c>
    </row>
    <row r="5" spans="1:7" ht="15.75" thickBot="1"/>
    <row r="6" spans="1:7" ht="15.75">
      <c r="C6" s="251" t="s">
        <v>254</v>
      </c>
      <c r="E6" s="251" t="s">
        <v>31</v>
      </c>
      <c r="F6" s="251" t="s">
        <v>32</v>
      </c>
      <c r="G6" s="251" t="s">
        <v>33</v>
      </c>
    </row>
    <row r="7" spans="1:7" ht="15.75">
      <c r="C7" s="252" t="s">
        <v>42</v>
      </c>
      <c r="E7" s="252" t="s">
        <v>42</v>
      </c>
      <c r="F7" s="252" t="s">
        <v>42</v>
      </c>
      <c r="G7" s="252" t="s">
        <v>42</v>
      </c>
    </row>
    <row r="8" spans="1:7" ht="16.5" thickBot="1">
      <c r="C8" s="252"/>
      <c r="E8" s="252"/>
      <c r="F8" s="252"/>
      <c r="G8" s="252"/>
    </row>
    <row r="9" spans="1:7" ht="15.75">
      <c r="B9" s="253" t="s">
        <v>255</v>
      </c>
      <c r="C9" s="249"/>
      <c r="E9" s="249"/>
      <c r="F9" s="249"/>
      <c r="G9" s="249"/>
    </row>
    <row r="10" spans="1:7">
      <c r="B10" s="254" t="s">
        <v>256</v>
      </c>
      <c r="C10" s="250">
        <v>916091</v>
      </c>
      <c r="E10" s="250">
        <v>913505</v>
      </c>
      <c r="F10" s="250">
        <v>913505</v>
      </c>
      <c r="G10" s="250">
        <v>913505</v>
      </c>
    </row>
    <row r="11" spans="1:7">
      <c r="B11" s="254" t="s">
        <v>257</v>
      </c>
      <c r="C11" s="250">
        <v>40365</v>
      </c>
      <c r="E11" s="250">
        <v>38021</v>
      </c>
      <c r="F11" s="250">
        <v>7673</v>
      </c>
      <c r="G11" s="250">
        <v>7673</v>
      </c>
    </row>
    <row r="12" spans="1:7">
      <c r="B12" s="254" t="s">
        <v>258</v>
      </c>
      <c r="C12" s="250">
        <v>277344</v>
      </c>
      <c r="E12" s="250">
        <v>241553</v>
      </c>
      <c r="F12" s="250">
        <v>240998</v>
      </c>
      <c r="G12" s="250">
        <v>240998</v>
      </c>
    </row>
    <row r="13" spans="1:7" ht="15.75" thickBot="1">
      <c r="B13" s="254"/>
      <c r="C13" s="250"/>
      <c r="E13" s="250"/>
      <c r="F13" s="250"/>
      <c r="G13" s="250"/>
    </row>
    <row r="14" spans="1:7" ht="16.5" thickBot="1">
      <c r="B14" s="257" t="s">
        <v>259</v>
      </c>
      <c r="C14" s="258">
        <f>SUM(C10:C13)</f>
        <v>1233800</v>
      </c>
      <c r="E14" s="258">
        <f t="shared" ref="E14:G14" si="0">SUM(E10:E13)</f>
        <v>1193079</v>
      </c>
      <c r="F14" s="258">
        <f t="shared" si="0"/>
        <v>1162176</v>
      </c>
      <c r="G14" s="258">
        <f t="shared" si="0"/>
        <v>1162176</v>
      </c>
    </row>
    <row r="15" spans="1:7">
      <c r="B15" s="254"/>
      <c r="C15" s="250"/>
      <c r="E15" s="250"/>
      <c r="F15" s="250"/>
      <c r="G15" s="250"/>
    </row>
    <row r="16" spans="1:7" ht="15.75">
      <c r="B16" s="255" t="s">
        <v>260</v>
      </c>
      <c r="C16" s="250"/>
      <c r="E16" s="250"/>
      <c r="F16" s="250"/>
      <c r="G16" s="250"/>
    </row>
    <row r="17" spans="1:7">
      <c r="B17" s="254" t="s">
        <v>235</v>
      </c>
      <c r="C17" s="250">
        <v>1192652</v>
      </c>
      <c r="E17" s="250">
        <v>1183458</v>
      </c>
      <c r="F17" s="250">
        <v>1187153</v>
      </c>
      <c r="G17" s="250">
        <v>1192003</v>
      </c>
    </row>
    <row r="18" spans="1:7">
      <c r="B18" s="254" t="s">
        <v>261</v>
      </c>
      <c r="C18" s="250">
        <v>43383</v>
      </c>
      <c r="E18" s="250">
        <v>42270</v>
      </c>
      <c r="F18" s="250">
        <v>7673</v>
      </c>
      <c r="G18" s="250">
        <v>7673</v>
      </c>
    </row>
    <row r="19" spans="1:7">
      <c r="B19" s="254" t="s">
        <v>47</v>
      </c>
      <c r="C19" s="250">
        <v>0</v>
      </c>
      <c r="E19" s="250">
        <v>0</v>
      </c>
      <c r="F19" s="250">
        <v>0</v>
      </c>
      <c r="G19" s="250"/>
    </row>
    <row r="20" spans="1:7" ht="15.75" thickBot="1">
      <c r="B20" s="254"/>
      <c r="C20" s="250"/>
      <c r="E20" s="250"/>
      <c r="F20" s="250"/>
      <c r="G20" s="250"/>
    </row>
    <row r="21" spans="1:7" ht="16.5" thickBot="1">
      <c r="B21" s="257" t="s">
        <v>262</v>
      </c>
      <c r="C21" s="258">
        <f>SUM(C17:C20)</f>
        <v>1236035</v>
      </c>
      <c r="E21" s="258">
        <f t="shared" ref="E21:G21" si="1">SUM(E17:E20)</f>
        <v>1225728</v>
      </c>
      <c r="F21" s="258">
        <f t="shared" si="1"/>
        <v>1194826</v>
      </c>
      <c r="G21" s="258">
        <f t="shared" si="1"/>
        <v>1199676</v>
      </c>
    </row>
    <row r="22" spans="1:7">
      <c r="B22" s="254"/>
      <c r="C22" s="250"/>
      <c r="E22" s="250"/>
      <c r="F22" s="250"/>
      <c r="G22" s="250"/>
    </row>
    <row r="23" spans="1:7" ht="15.75">
      <c r="B23" s="255" t="s">
        <v>263</v>
      </c>
      <c r="C23" s="250">
        <v>2818</v>
      </c>
      <c r="E23" s="260">
        <f>+C25</f>
        <v>583</v>
      </c>
      <c r="F23" s="260">
        <f>+E25</f>
        <v>-32066</v>
      </c>
      <c r="G23" s="260">
        <f>+F25</f>
        <v>-64716</v>
      </c>
    </row>
    <row r="24" spans="1:7">
      <c r="B24" s="254"/>
      <c r="C24" s="250"/>
      <c r="E24" s="250"/>
      <c r="F24" s="250"/>
      <c r="G24" s="250"/>
    </row>
    <row r="25" spans="1:7" ht="16.5" thickBot="1">
      <c r="B25" s="256" t="s">
        <v>264</v>
      </c>
      <c r="C25" s="259">
        <f>+C23+C14-C21</f>
        <v>583</v>
      </c>
      <c r="E25" s="259">
        <f t="shared" ref="E25:G25" si="2">+E23+E14-E21</f>
        <v>-32066</v>
      </c>
      <c r="F25" s="259">
        <f t="shared" si="2"/>
        <v>-64716</v>
      </c>
      <c r="G25" s="259">
        <f t="shared" si="2"/>
        <v>-102216</v>
      </c>
    </row>
    <row r="28" spans="1:7" ht="15.75">
      <c r="A28" s="74" t="s">
        <v>247</v>
      </c>
    </row>
  </sheetData>
  <mergeCells count="1">
    <mergeCell ref="A1:C1"/>
  </mergeCells>
  <pageMargins left="0.70866141732283472" right="0.70866141732283472" top="0.74803149606299213" bottom="0.74803149606299213" header="0.31496062992125984" footer="0.31496062992125984"/>
  <pageSetup paperSize="9" scale="75" orientation="portrait" horizontalDpi="300" r:id="rId1"/>
  <headerFooter>
    <oddFooter>&amp;L&amp;F&amp;R&amp;A</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B1:K88"/>
  <sheetViews>
    <sheetView view="pageBreakPreview" zoomScale="60" zoomScaleNormal="100" workbookViewId="0">
      <selection activeCell="G18" sqref="G18"/>
    </sheetView>
  </sheetViews>
  <sheetFormatPr defaultRowHeight="15"/>
  <cols>
    <col min="1" max="1" width="4.109375" customWidth="1"/>
    <col min="2" max="2" width="49.21875" bestFit="1" customWidth="1"/>
    <col min="3" max="3" width="12.21875" style="307" customWidth="1"/>
    <col min="4" max="4" width="3.6640625" style="306" customWidth="1"/>
    <col min="5" max="8" width="12.21875" style="307" customWidth="1"/>
    <col min="9" max="9" width="4.6640625" style="307" customWidth="1"/>
    <col min="10" max="11" width="10.88671875" style="307" customWidth="1"/>
    <col min="251" max="251" width="49.21875" bestFit="1" customWidth="1"/>
    <col min="264" max="264" width="8.44140625" customWidth="1"/>
    <col min="265" max="265" width="5.44140625" customWidth="1"/>
    <col min="266" max="267" width="10.5546875" customWidth="1"/>
    <col min="507" max="507" width="49.21875" bestFit="1" customWidth="1"/>
    <col min="520" max="520" width="8.44140625" customWidth="1"/>
    <col min="521" max="521" width="5.44140625" customWidth="1"/>
    <col min="522" max="523" width="10.5546875" customWidth="1"/>
    <col min="763" max="763" width="49.21875" bestFit="1" customWidth="1"/>
    <col min="776" max="776" width="8.44140625" customWidth="1"/>
    <col min="777" max="777" width="5.44140625" customWidth="1"/>
    <col min="778" max="779" width="10.5546875" customWidth="1"/>
    <col min="1019" max="1019" width="49.21875" bestFit="1" customWidth="1"/>
    <col min="1032" max="1032" width="8.44140625" customWidth="1"/>
    <col min="1033" max="1033" width="5.44140625" customWidth="1"/>
    <col min="1034" max="1035" width="10.5546875" customWidth="1"/>
    <col min="1275" max="1275" width="49.21875" bestFit="1" customWidth="1"/>
    <col min="1288" max="1288" width="8.44140625" customWidth="1"/>
    <col min="1289" max="1289" width="5.44140625" customWidth="1"/>
    <col min="1290" max="1291" width="10.5546875" customWidth="1"/>
    <col min="1531" max="1531" width="49.21875" bestFit="1" customWidth="1"/>
    <col min="1544" max="1544" width="8.44140625" customWidth="1"/>
    <col min="1545" max="1545" width="5.44140625" customWidth="1"/>
    <col min="1546" max="1547" width="10.5546875" customWidth="1"/>
    <col min="1787" max="1787" width="49.21875" bestFit="1" customWidth="1"/>
    <col min="1800" max="1800" width="8.44140625" customWidth="1"/>
    <col min="1801" max="1801" width="5.44140625" customWidth="1"/>
    <col min="1802" max="1803" width="10.5546875" customWidth="1"/>
    <col min="2043" max="2043" width="49.21875" bestFit="1" customWidth="1"/>
    <col min="2056" max="2056" width="8.44140625" customWidth="1"/>
    <col min="2057" max="2057" width="5.44140625" customWidth="1"/>
    <col min="2058" max="2059" width="10.5546875" customWidth="1"/>
    <col min="2299" max="2299" width="49.21875" bestFit="1" customWidth="1"/>
    <col min="2312" max="2312" width="8.44140625" customWidth="1"/>
    <col min="2313" max="2313" width="5.44140625" customWidth="1"/>
    <col min="2314" max="2315" width="10.5546875" customWidth="1"/>
    <col min="2555" max="2555" width="49.21875" bestFit="1" customWidth="1"/>
    <col min="2568" max="2568" width="8.44140625" customWidth="1"/>
    <col min="2569" max="2569" width="5.44140625" customWidth="1"/>
    <col min="2570" max="2571" width="10.5546875" customWidth="1"/>
    <col min="2811" max="2811" width="49.21875" bestFit="1" customWidth="1"/>
    <col min="2824" max="2824" width="8.44140625" customWidth="1"/>
    <col min="2825" max="2825" width="5.44140625" customWidth="1"/>
    <col min="2826" max="2827" width="10.5546875" customWidth="1"/>
    <col min="3067" max="3067" width="49.21875" bestFit="1" customWidth="1"/>
    <col min="3080" max="3080" width="8.44140625" customWidth="1"/>
    <col min="3081" max="3081" width="5.44140625" customWidth="1"/>
    <col min="3082" max="3083" width="10.5546875" customWidth="1"/>
    <col min="3323" max="3323" width="49.21875" bestFit="1" customWidth="1"/>
    <col min="3336" max="3336" width="8.44140625" customWidth="1"/>
    <col min="3337" max="3337" width="5.44140625" customWidth="1"/>
    <col min="3338" max="3339" width="10.5546875" customWidth="1"/>
    <col min="3579" max="3579" width="49.21875" bestFit="1" customWidth="1"/>
    <col min="3592" max="3592" width="8.44140625" customWidth="1"/>
    <col min="3593" max="3593" width="5.44140625" customWidth="1"/>
    <col min="3594" max="3595" width="10.5546875" customWidth="1"/>
    <col min="3835" max="3835" width="49.21875" bestFit="1" customWidth="1"/>
    <col min="3848" max="3848" width="8.44140625" customWidth="1"/>
    <col min="3849" max="3849" width="5.44140625" customWidth="1"/>
    <col min="3850" max="3851" width="10.5546875" customWidth="1"/>
    <col min="4091" max="4091" width="49.21875" bestFit="1" customWidth="1"/>
    <col min="4104" max="4104" width="8.44140625" customWidth="1"/>
    <col min="4105" max="4105" width="5.44140625" customWidth="1"/>
    <col min="4106" max="4107" width="10.5546875" customWidth="1"/>
    <col min="4347" max="4347" width="49.21875" bestFit="1" customWidth="1"/>
    <col min="4360" max="4360" width="8.44140625" customWidth="1"/>
    <col min="4361" max="4361" width="5.44140625" customWidth="1"/>
    <col min="4362" max="4363" width="10.5546875" customWidth="1"/>
    <col min="4603" max="4603" width="49.21875" bestFit="1" customWidth="1"/>
    <col min="4616" max="4616" width="8.44140625" customWidth="1"/>
    <col min="4617" max="4617" width="5.44140625" customWidth="1"/>
    <col min="4618" max="4619" width="10.5546875" customWidth="1"/>
    <col min="4859" max="4859" width="49.21875" bestFit="1" customWidth="1"/>
    <col min="4872" max="4872" width="8.44140625" customWidth="1"/>
    <col min="4873" max="4873" width="5.44140625" customWidth="1"/>
    <col min="4874" max="4875" width="10.5546875" customWidth="1"/>
    <col min="5115" max="5115" width="49.21875" bestFit="1" customWidth="1"/>
    <col min="5128" max="5128" width="8.44140625" customWidth="1"/>
    <col min="5129" max="5129" width="5.44140625" customWidth="1"/>
    <col min="5130" max="5131" width="10.5546875" customWidth="1"/>
    <col min="5371" max="5371" width="49.21875" bestFit="1" customWidth="1"/>
    <col min="5384" max="5384" width="8.44140625" customWidth="1"/>
    <col min="5385" max="5385" width="5.44140625" customWidth="1"/>
    <col min="5386" max="5387" width="10.5546875" customWidth="1"/>
    <col min="5627" max="5627" width="49.21875" bestFit="1" customWidth="1"/>
    <col min="5640" max="5640" width="8.44140625" customWidth="1"/>
    <col min="5641" max="5641" width="5.44140625" customWidth="1"/>
    <col min="5642" max="5643" width="10.5546875" customWidth="1"/>
    <col min="5883" max="5883" width="49.21875" bestFit="1" customWidth="1"/>
    <col min="5896" max="5896" width="8.44140625" customWidth="1"/>
    <col min="5897" max="5897" width="5.44140625" customWidth="1"/>
    <col min="5898" max="5899" width="10.5546875" customWidth="1"/>
    <col min="6139" max="6139" width="49.21875" bestFit="1" customWidth="1"/>
    <col min="6152" max="6152" width="8.44140625" customWidth="1"/>
    <col min="6153" max="6153" width="5.44140625" customWidth="1"/>
    <col min="6154" max="6155" width="10.5546875" customWidth="1"/>
    <col min="6395" max="6395" width="49.21875" bestFit="1" customWidth="1"/>
    <col min="6408" max="6408" width="8.44140625" customWidth="1"/>
    <col min="6409" max="6409" width="5.44140625" customWidth="1"/>
    <col min="6410" max="6411" width="10.5546875" customWidth="1"/>
    <col min="6651" max="6651" width="49.21875" bestFit="1" customWidth="1"/>
    <col min="6664" max="6664" width="8.44140625" customWidth="1"/>
    <col min="6665" max="6665" width="5.44140625" customWidth="1"/>
    <col min="6666" max="6667" width="10.5546875" customWidth="1"/>
    <col min="6907" max="6907" width="49.21875" bestFit="1" customWidth="1"/>
    <col min="6920" max="6920" width="8.44140625" customWidth="1"/>
    <col min="6921" max="6921" width="5.44140625" customWidth="1"/>
    <col min="6922" max="6923" width="10.5546875" customWidth="1"/>
    <col min="7163" max="7163" width="49.21875" bestFit="1" customWidth="1"/>
    <col min="7176" max="7176" width="8.44140625" customWidth="1"/>
    <col min="7177" max="7177" width="5.44140625" customWidth="1"/>
    <col min="7178" max="7179" width="10.5546875" customWidth="1"/>
    <col min="7419" max="7419" width="49.21875" bestFit="1" customWidth="1"/>
    <col min="7432" max="7432" width="8.44140625" customWidth="1"/>
    <col min="7433" max="7433" width="5.44140625" customWidth="1"/>
    <col min="7434" max="7435" width="10.5546875" customWidth="1"/>
    <col min="7675" max="7675" width="49.21875" bestFit="1" customWidth="1"/>
    <col min="7688" max="7688" width="8.44140625" customWidth="1"/>
    <col min="7689" max="7689" width="5.44140625" customWidth="1"/>
    <col min="7690" max="7691" width="10.5546875" customWidth="1"/>
    <col min="7931" max="7931" width="49.21875" bestFit="1" customWidth="1"/>
    <col min="7944" max="7944" width="8.44140625" customWidth="1"/>
    <col min="7945" max="7945" width="5.44140625" customWidth="1"/>
    <col min="7946" max="7947" width="10.5546875" customWidth="1"/>
    <col min="8187" max="8187" width="49.21875" bestFit="1" customWidth="1"/>
    <col min="8200" max="8200" width="8.44140625" customWidth="1"/>
    <col min="8201" max="8201" width="5.44140625" customWidth="1"/>
    <col min="8202" max="8203" width="10.5546875" customWidth="1"/>
    <col min="8443" max="8443" width="49.21875" bestFit="1" customWidth="1"/>
    <col min="8456" max="8456" width="8.44140625" customWidth="1"/>
    <col min="8457" max="8457" width="5.44140625" customWidth="1"/>
    <col min="8458" max="8459" width="10.5546875" customWidth="1"/>
    <col min="8699" max="8699" width="49.21875" bestFit="1" customWidth="1"/>
    <col min="8712" max="8712" width="8.44140625" customWidth="1"/>
    <col min="8713" max="8713" width="5.44140625" customWidth="1"/>
    <col min="8714" max="8715" width="10.5546875" customWidth="1"/>
    <col min="8955" max="8955" width="49.21875" bestFit="1" customWidth="1"/>
    <col min="8968" max="8968" width="8.44140625" customWidth="1"/>
    <col min="8969" max="8969" width="5.44140625" customWidth="1"/>
    <col min="8970" max="8971" width="10.5546875" customWidth="1"/>
    <col min="9211" max="9211" width="49.21875" bestFit="1" customWidth="1"/>
    <col min="9224" max="9224" width="8.44140625" customWidth="1"/>
    <col min="9225" max="9225" width="5.44140625" customWidth="1"/>
    <col min="9226" max="9227" width="10.5546875" customWidth="1"/>
    <col min="9467" max="9467" width="49.21875" bestFit="1" customWidth="1"/>
    <col min="9480" max="9480" width="8.44140625" customWidth="1"/>
    <col min="9481" max="9481" width="5.44140625" customWidth="1"/>
    <col min="9482" max="9483" width="10.5546875" customWidth="1"/>
    <col min="9723" max="9723" width="49.21875" bestFit="1" customWidth="1"/>
    <col min="9736" max="9736" width="8.44140625" customWidth="1"/>
    <col min="9737" max="9737" width="5.44140625" customWidth="1"/>
    <col min="9738" max="9739" width="10.5546875" customWidth="1"/>
    <col min="9979" max="9979" width="49.21875" bestFit="1" customWidth="1"/>
    <col min="9992" max="9992" width="8.44140625" customWidth="1"/>
    <col min="9993" max="9993" width="5.44140625" customWidth="1"/>
    <col min="9994" max="9995" width="10.5546875" customWidth="1"/>
    <col min="10235" max="10235" width="49.21875" bestFit="1" customWidth="1"/>
    <col min="10248" max="10248" width="8.44140625" customWidth="1"/>
    <col min="10249" max="10249" width="5.44140625" customWidth="1"/>
    <col min="10250" max="10251" width="10.5546875" customWidth="1"/>
    <col min="10491" max="10491" width="49.21875" bestFit="1" customWidth="1"/>
    <col min="10504" max="10504" width="8.44140625" customWidth="1"/>
    <col min="10505" max="10505" width="5.44140625" customWidth="1"/>
    <col min="10506" max="10507" width="10.5546875" customWidth="1"/>
    <col min="10747" max="10747" width="49.21875" bestFit="1" customWidth="1"/>
    <col min="10760" max="10760" width="8.44140625" customWidth="1"/>
    <col min="10761" max="10761" width="5.44140625" customWidth="1"/>
    <col min="10762" max="10763" width="10.5546875" customWidth="1"/>
    <col min="11003" max="11003" width="49.21875" bestFit="1" customWidth="1"/>
    <col min="11016" max="11016" width="8.44140625" customWidth="1"/>
    <col min="11017" max="11017" width="5.44140625" customWidth="1"/>
    <col min="11018" max="11019" width="10.5546875" customWidth="1"/>
    <col min="11259" max="11259" width="49.21875" bestFit="1" customWidth="1"/>
    <col min="11272" max="11272" width="8.44140625" customWidth="1"/>
    <col min="11273" max="11273" width="5.44140625" customWidth="1"/>
    <col min="11274" max="11275" width="10.5546875" customWidth="1"/>
    <col min="11515" max="11515" width="49.21875" bestFit="1" customWidth="1"/>
    <col min="11528" max="11528" width="8.44140625" customWidth="1"/>
    <col min="11529" max="11529" width="5.44140625" customWidth="1"/>
    <col min="11530" max="11531" width="10.5546875" customWidth="1"/>
    <col min="11771" max="11771" width="49.21875" bestFit="1" customWidth="1"/>
    <col min="11784" max="11784" width="8.44140625" customWidth="1"/>
    <col min="11785" max="11785" width="5.44140625" customWidth="1"/>
    <col min="11786" max="11787" width="10.5546875" customWidth="1"/>
    <col min="12027" max="12027" width="49.21875" bestFit="1" customWidth="1"/>
    <col min="12040" max="12040" width="8.44140625" customWidth="1"/>
    <col min="12041" max="12041" width="5.44140625" customWidth="1"/>
    <col min="12042" max="12043" width="10.5546875" customWidth="1"/>
    <col min="12283" max="12283" width="49.21875" bestFit="1" customWidth="1"/>
    <col min="12296" max="12296" width="8.44140625" customWidth="1"/>
    <col min="12297" max="12297" width="5.44140625" customWidth="1"/>
    <col min="12298" max="12299" width="10.5546875" customWidth="1"/>
    <col min="12539" max="12539" width="49.21875" bestFit="1" customWidth="1"/>
    <col min="12552" max="12552" width="8.44140625" customWidth="1"/>
    <col min="12553" max="12553" width="5.44140625" customWidth="1"/>
    <col min="12554" max="12555" width="10.5546875" customWidth="1"/>
    <col min="12795" max="12795" width="49.21875" bestFit="1" customWidth="1"/>
    <col min="12808" max="12808" width="8.44140625" customWidth="1"/>
    <col min="12809" max="12809" width="5.44140625" customWidth="1"/>
    <col min="12810" max="12811" width="10.5546875" customWidth="1"/>
    <col min="13051" max="13051" width="49.21875" bestFit="1" customWidth="1"/>
    <col min="13064" max="13064" width="8.44140625" customWidth="1"/>
    <col min="13065" max="13065" width="5.44140625" customWidth="1"/>
    <col min="13066" max="13067" width="10.5546875" customWidth="1"/>
    <col min="13307" max="13307" width="49.21875" bestFit="1" customWidth="1"/>
    <col min="13320" max="13320" width="8.44140625" customWidth="1"/>
    <col min="13321" max="13321" width="5.44140625" customWidth="1"/>
    <col min="13322" max="13323" width="10.5546875" customWidth="1"/>
    <col min="13563" max="13563" width="49.21875" bestFit="1" customWidth="1"/>
    <col min="13576" max="13576" width="8.44140625" customWidth="1"/>
    <col min="13577" max="13577" width="5.44140625" customWidth="1"/>
    <col min="13578" max="13579" width="10.5546875" customWidth="1"/>
    <col min="13819" max="13819" width="49.21875" bestFit="1" customWidth="1"/>
    <col min="13832" max="13832" width="8.44140625" customWidth="1"/>
    <col min="13833" max="13833" width="5.44140625" customWidth="1"/>
    <col min="13834" max="13835" width="10.5546875" customWidth="1"/>
    <col min="14075" max="14075" width="49.21875" bestFit="1" customWidth="1"/>
    <col min="14088" max="14088" width="8.44140625" customWidth="1"/>
    <col min="14089" max="14089" width="5.44140625" customWidth="1"/>
    <col min="14090" max="14091" width="10.5546875" customWidth="1"/>
    <col min="14331" max="14331" width="49.21875" bestFit="1" customWidth="1"/>
    <col min="14344" max="14344" width="8.44140625" customWidth="1"/>
    <col min="14345" max="14345" width="5.44140625" customWidth="1"/>
    <col min="14346" max="14347" width="10.5546875" customWidth="1"/>
    <col min="14587" max="14587" width="49.21875" bestFit="1" customWidth="1"/>
    <col min="14600" max="14600" width="8.44140625" customWidth="1"/>
    <col min="14601" max="14601" width="5.44140625" customWidth="1"/>
    <col min="14602" max="14603" width="10.5546875" customWidth="1"/>
    <col min="14843" max="14843" width="49.21875" bestFit="1" customWidth="1"/>
    <col min="14856" max="14856" width="8.44140625" customWidth="1"/>
    <col min="14857" max="14857" width="5.44140625" customWidth="1"/>
    <col min="14858" max="14859" width="10.5546875" customWidth="1"/>
    <col min="15099" max="15099" width="49.21875" bestFit="1" customWidth="1"/>
    <col min="15112" max="15112" width="8.44140625" customWidth="1"/>
    <col min="15113" max="15113" width="5.44140625" customWidth="1"/>
    <col min="15114" max="15115" width="10.5546875" customWidth="1"/>
    <col min="15355" max="15355" width="49.21875" bestFit="1" customWidth="1"/>
    <col min="15368" max="15368" width="8.44140625" customWidth="1"/>
    <col min="15369" max="15369" width="5.44140625" customWidth="1"/>
    <col min="15370" max="15371" width="10.5546875" customWidth="1"/>
    <col min="15611" max="15611" width="49.21875" bestFit="1" customWidth="1"/>
    <col min="15624" max="15624" width="8.44140625" customWidth="1"/>
    <col min="15625" max="15625" width="5.44140625" customWidth="1"/>
    <col min="15626" max="15627" width="10.5546875" customWidth="1"/>
    <col min="15867" max="15867" width="49.21875" bestFit="1" customWidth="1"/>
    <col min="15880" max="15880" width="8.44140625" customWidth="1"/>
    <col min="15881" max="15881" width="5.44140625" customWidth="1"/>
    <col min="15882" max="15883" width="10.5546875" customWidth="1"/>
    <col min="16123" max="16123" width="49.21875" bestFit="1" customWidth="1"/>
    <col min="16136" max="16136" width="8.44140625" customWidth="1"/>
    <col min="16137" max="16137" width="5.44140625" customWidth="1"/>
    <col min="16138" max="16139" width="10.5546875" customWidth="1"/>
  </cols>
  <sheetData>
    <row r="1" spans="2:11" ht="15.75">
      <c r="B1" s="951" t="s">
        <v>1142</v>
      </c>
      <c r="C1" s="934"/>
    </row>
    <row r="3" spans="2:11" ht="18">
      <c r="B3" s="43" t="s">
        <v>148</v>
      </c>
      <c r="C3" s="305" t="str">
        <f>+'Plan Summary'!B3</f>
        <v>ABMU</v>
      </c>
    </row>
    <row r="4" spans="2:11" ht="15.75">
      <c r="B4" s="116"/>
    </row>
    <row r="5" spans="2:11" ht="15.75">
      <c r="C5" s="308" t="s">
        <v>211</v>
      </c>
      <c r="D5" s="309"/>
      <c r="E5" s="966" t="s">
        <v>212</v>
      </c>
      <c r="F5" s="967"/>
      <c r="G5" s="967"/>
      <c r="H5" s="968"/>
      <c r="J5" s="969" t="s">
        <v>149</v>
      </c>
      <c r="K5" s="970"/>
    </row>
    <row r="6" spans="2:11" ht="15.75">
      <c r="C6" s="310" t="s">
        <v>213</v>
      </c>
      <c r="D6" s="311"/>
      <c r="E6" s="312" t="s">
        <v>214</v>
      </c>
      <c r="F6" s="312" t="s">
        <v>215</v>
      </c>
      <c r="G6" s="312" t="s">
        <v>216</v>
      </c>
      <c r="H6" s="312" t="s">
        <v>217</v>
      </c>
      <c r="J6" s="312" t="s">
        <v>133</v>
      </c>
      <c r="K6" s="312" t="s">
        <v>150</v>
      </c>
    </row>
    <row r="7" spans="2:11" ht="15.75">
      <c r="C7" s="313" t="s">
        <v>147</v>
      </c>
      <c r="D7" s="311"/>
      <c r="E7" s="314" t="s">
        <v>147</v>
      </c>
      <c r="F7" s="314" t="s">
        <v>147</v>
      </c>
      <c r="G7" s="314" t="s">
        <v>147</v>
      </c>
      <c r="H7" s="314" t="s">
        <v>147</v>
      </c>
      <c r="J7" s="314" t="s">
        <v>147</v>
      </c>
      <c r="K7" s="314" t="s">
        <v>147</v>
      </c>
    </row>
    <row r="8" spans="2:11" s="117" customFormat="1" ht="15.75">
      <c r="B8" s="120" t="s">
        <v>134</v>
      </c>
      <c r="C8" s="314"/>
      <c r="D8" s="311"/>
      <c r="E8" s="315"/>
      <c r="F8" s="315"/>
      <c r="G8" s="315"/>
      <c r="H8" s="315"/>
      <c r="I8" s="316"/>
      <c r="J8" s="315"/>
      <c r="K8" s="315"/>
    </row>
    <row r="9" spans="2:11" s="117" customFormat="1">
      <c r="B9" s="154" t="s">
        <v>135</v>
      </c>
      <c r="C9" s="317">
        <v>12.000000000000002</v>
      </c>
      <c r="D9" s="318"/>
      <c r="E9" s="317">
        <v>12.000000000000002</v>
      </c>
      <c r="F9" s="317">
        <v>12.000000000000002</v>
      </c>
      <c r="G9" s="317">
        <v>12.000000000000002</v>
      </c>
      <c r="H9" s="317">
        <v>12.000000000000002</v>
      </c>
      <c r="I9" s="316"/>
      <c r="J9" s="317">
        <v>12.000000000000002</v>
      </c>
      <c r="K9" s="317">
        <v>12.000000000000002</v>
      </c>
    </row>
    <row r="10" spans="2:11" s="117" customFormat="1">
      <c r="B10" s="154" t="s">
        <v>136</v>
      </c>
      <c r="C10" s="317">
        <v>1275.9999999999998</v>
      </c>
      <c r="D10" s="318"/>
      <c r="E10" s="317">
        <v>1287.75</v>
      </c>
      <c r="F10" s="317">
        <v>1294.5100000000002</v>
      </c>
      <c r="G10" s="317">
        <v>1304.2800000000002</v>
      </c>
      <c r="H10" s="317">
        <v>1312.4900000000002</v>
      </c>
      <c r="I10" s="316"/>
      <c r="J10" s="317">
        <v>1323.8500000000001</v>
      </c>
      <c r="K10" s="317">
        <v>1330.5500000000002</v>
      </c>
    </row>
    <row r="11" spans="2:11" s="117" customFormat="1">
      <c r="B11" s="154" t="s">
        <v>137</v>
      </c>
      <c r="C11" s="317">
        <v>4410.25</v>
      </c>
      <c r="D11" s="318"/>
      <c r="E11" s="317">
        <v>4441.9299999999994</v>
      </c>
      <c r="F11" s="317">
        <v>4470.0399999999991</v>
      </c>
      <c r="G11" s="317">
        <v>4477.33</v>
      </c>
      <c r="H11" s="317">
        <v>4488.91</v>
      </c>
      <c r="I11" s="316"/>
      <c r="J11" s="317">
        <v>4528.17</v>
      </c>
      <c r="K11" s="317">
        <v>4491.29</v>
      </c>
    </row>
    <row r="12" spans="2:11" s="117" customFormat="1">
      <c r="B12" s="154" t="s">
        <v>138</v>
      </c>
      <c r="C12" s="317">
        <v>539.69000000000005</v>
      </c>
      <c r="D12" s="318"/>
      <c r="E12" s="317">
        <v>543.7299999999999</v>
      </c>
      <c r="F12" s="317">
        <v>545.51</v>
      </c>
      <c r="G12" s="317">
        <v>559.83999999999992</v>
      </c>
      <c r="H12" s="317">
        <v>565.83999999999992</v>
      </c>
      <c r="I12" s="316"/>
      <c r="J12" s="317">
        <v>571.47</v>
      </c>
      <c r="K12" s="317">
        <v>570</v>
      </c>
    </row>
    <row r="13" spans="2:11" s="117" customFormat="1">
      <c r="B13" s="154" t="s">
        <v>139</v>
      </c>
      <c r="C13" s="317">
        <v>218.65</v>
      </c>
      <c r="D13" s="318"/>
      <c r="E13" s="317">
        <v>218.65</v>
      </c>
      <c r="F13" s="317">
        <v>218.65</v>
      </c>
      <c r="G13" s="317">
        <v>223.65</v>
      </c>
      <c r="H13" s="317">
        <v>223.65</v>
      </c>
      <c r="I13" s="316"/>
      <c r="J13" s="317">
        <v>228.65</v>
      </c>
      <c r="K13" s="317">
        <v>228.65</v>
      </c>
    </row>
    <row r="14" spans="2:11" s="117" customFormat="1">
      <c r="B14" s="154" t="s">
        <v>140</v>
      </c>
      <c r="C14" s="317">
        <v>779.62999999999988</v>
      </c>
      <c r="D14" s="318"/>
      <c r="E14" s="317">
        <v>782.23</v>
      </c>
      <c r="F14" s="317">
        <v>793.53</v>
      </c>
      <c r="G14" s="317">
        <v>797.53699999999992</v>
      </c>
      <c r="H14" s="317">
        <v>799.53</v>
      </c>
      <c r="I14" s="316"/>
      <c r="J14" s="317">
        <v>805.2299999999999</v>
      </c>
      <c r="K14" s="317">
        <v>805.2299999999999</v>
      </c>
    </row>
    <row r="15" spans="2:11" s="117" customFormat="1">
      <c r="B15" s="154" t="s">
        <v>141</v>
      </c>
      <c r="C15" s="317">
        <v>2496.59</v>
      </c>
      <c r="D15" s="318"/>
      <c r="E15" s="317">
        <v>2519.14</v>
      </c>
      <c r="F15" s="317">
        <v>2528.3200000000002</v>
      </c>
      <c r="G15" s="317">
        <v>2523.96</v>
      </c>
      <c r="H15" s="317">
        <v>2526.5100000000002</v>
      </c>
      <c r="I15" s="316"/>
      <c r="J15" s="317">
        <v>2531.89</v>
      </c>
      <c r="K15" s="317">
        <v>2535.29</v>
      </c>
    </row>
    <row r="16" spans="2:11" s="117" customFormat="1">
      <c r="B16" s="154" t="s">
        <v>142</v>
      </c>
      <c r="C16" s="317">
        <v>2127.2199999999998</v>
      </c>
      <c r="D16" s="318"/>
      <c r="E16" s="317">
        <v>2139.9</v>
      </c>
      <c r="F16" s="317">
        <v>2144.9900000000002</v>
      </c>
      <c r="G16" s="317">
        <v>2145.83</v>
      </c>
      <c r="H16" s="317">
        <v>2151.67</v>
      </c>
      <c r="I16" s="316"/>
      <c r="J16" s="317">
        <v>2135.9</v>
      </c>
      <c r="K16" s="317">
        <v>2119.4</v>
      </c>
    </row>
    <row r="17" spans="2:11" s="117" customFormat="1">
      <c r="B17" s="154" t="s">
        <v>143</v>
      </c>
      <c r="C17" s="317">
        <v>1298.1300000000001</v>
      </c>
      <c r="D17" s="318"/>
      <c r="E17" s="317">
        <v>1316.53</v>
      </c>
      <c r="F17" s="317">
        <v>1316.99</v>
      </c>
      <c r="G17" s="317">
        <v>1317.51</v>
      </c>
      <c r="H17" s="317">
        <v>1318.03</v>
      </c>
      <c r="I17" s="316"/>
      <c r="J17" s="317">
        <v>1309.27</v>
      </c>
      <c r="K17" s="317">
        <v>1309.27</v>
      </c>
    </row>
    <row r="18" spans="2:11" s="117" customFormat="1">
      <c r="B18" s="154" t="s">
        <v>144</v>
      </c>
      <c r="C18" s="317">
        <v>17</v>
      </c>
      <c r="D18" s="318"/>
      <c r="E18" s="317">
        <v>17</v>
      </c>
      <c r="F18" s="317">
        <v>17</v>
      </c>
      <c r="G18" s="317">
        <v>17</v>
      </c>
      <c r="H18" s="317">
        <v>17</v>
      </c>
      <c r="I18" s="316"/>
      <c r="J18" s="317">
        <v>17</v>
      </c>
      <c r="K18" s="317">
        <v>17</v>
      </c>
    </row>
    <row r="19" spans="2:11" s="117" customFormat="1" ht="15.75">
      <c r="B19" s="155" t="s">
        <v>145</v>
      </c>
      <c r="C19" s="319">
        <f>SUM(C8:C18)</f>
        <v>13175.16</v>
      </c>
      <c r="D19" s="320"/>
      <c r="E19" s="319">
        <f t="shared" ref="E19:H19" si="0">SUM(E8:E18)</f>
        <v>13278.859999999999</v>
      </c>
      <c r="F19" s="319">
        <f t="shared" si="0"/>
        <v>13341.539999999999</v>
      </c>
      <c r="G19" s="319">
        <f t="shared" si="0"/>
        <v>13378.937000000002</v>
      </c>
      <c r="H19" s="319">
        <f t="shared" si="0"/>
        <v>13415.630000000001</v>
      </c>
      <c r="I19" s="316"/>
      <c r="J19" s="319">
        <f>SUM(J8:J18)</f>
        <v>13463.43</v>
      </c>
      <c r="K19" s="319">
        <f>SUM(K8:K18)</f>
        <v>13418.679999999998</v>
      </c>
    </row>
    <row r="20" spans="2:11" s="117" customFormat="1">
      <c r="B20" s="119" t="s">
        <v>536</v>
      </c>
      <c r="C20" s="317"/>
      <c r="D20" s="318"/>
      <c r="E20" s="317"/>
      <c r="F20" s="317"/>
      <c r="G20" s="317"/>
      <c r="H20" s="317"/>
      <c r="I20" s="316"/>
      <c r="J20" s="317"/>
      <c r="K20" s="317"/>
    </row>
    <row r="21" spans="2:11" s="117" customFormat="1">
      <c r="B21" s="154" t="s">
        <v>135</v>
      </c>
      <c r="C21" s="317"/>
      <c r="D21" s="318"/>
      <c r="E21" s="317"/>
      <c r="F21" s="317"/>
      <c r="G21" s="317"/>
      <c r="H21" s="317"/>
      <c r="I21" s="316"/>
      <c r="J21" s="317"/>
      <c r="K21" s="317"/>
    </row>
    <row r="22" spans="2:11" s="117" customFormat="1">
      <c r="B22" s="154" t="s">
        <v>136</v>
      </c>
      <c r="C22" s="317"/>
      <c r="D22" s="318"/>
      <c r="E22" s="317"/>
      <c r="F22" s="317"/>
      <c r="G22" s="317"/>
      <c r="H22" s="317"/>
      <c r="I22" s="316"/>
      <c r="J22" s="317"/>
      <c r="K22" s="317"/>
    </row>
    <row r="23" spans="2:11" s="117" customFormat="1">
      <c r="B23" s="154" t="s">
        <v>137</v>
      </c>
      <c r="C23" s="317"/>
      <c r="D23" s="318"/>
      <c r="E23" s="317"/>
      <c r="F23" s="317"/>
      <c r="G23" s="317"/>
      <c r="H23" s="317"/>
      <c r="I23" s="316"/>
      <c r="J23" s="317"/>
      <c r="K23" s="317"/>
    </row>
    <row r="24" spans="2:11" s="117" customFormat="1">
      <c r="B24" s="154" t="s">
        <v>138</v>
      </c>
      <c r="C24" s="317"/>
      <c r="D24" s="318"/>
      <c r="E24" s="317"/>
      <c r="F24" s="317"/>
      <c r="G24" s="317"/>
      <c r="H24" s="317"/>
      <c r="I24" s="316"/>
      <c r="J24" s="317"/>
      <c r="K24" s="317"/>
    </row>
    <row r="25" spans="2:11" s="117" customFormat="1">
      <c r="B25" s="154" t="s">
        <v>139</v>
      </c>
      <c r="C25" s="317"/>
      <c r="D25" s="318"/>
      <c r="E25" s="317"/>
      <c r="F25" s="317"/>
      <c r="G25" s="317"/>
      <c r="H25" s="317"/>
      <c r="I25" s="316"/>
      <c r="J25" s="317"/>
      <c r="K25" s="317"/>
    </row>
    <row r="26" spans="2:11" s="117" customFormat="1">
      <c r="B26" s="154" t="s">
        <v>140</v>
      </c>
      <c r="C26" s="317"/>
      <c r="D26" s="318"/>
      <c r="E26" s="317"/>
      <c r="F26" s="317"/>
      <c r="G26" s="317"/>
      <c r="H26" s="317"/>
      <c r="I26" s="316"/>
      <c r="J26" s="317"/>
      <c r="K26" s="317"/>
    </row>
    <row r="27" spans="2:11" s="117" customFormat="1">
      <c r="B27" s="154" t="s">
        <v>141</v>
      </c>
      <c r="C27" s="317"/>
      <c r="D27" s="318"/>
      <c r="E27" s="317"/>
      <c r="F27" s="317"/>
      <c r="G27" s="317"/>
      <c r="H27" s="317"/>
      <c r="I27" s="316"/>
      <c r="J27" s="317"/>
      <c r="K27" s="317"/>
    </row>
    <row r="28" spans="2:11" s="117" customFormat="1">
      <c r="B28" s="154" t="s">
        <v>142</v>
      </c>
      <c r="C28" s="317"/>
      <c r="D28" s="318"/>
      <c r="E28" s="317"/>
      <c r="F28" s="317"/>
      <c r="G28" s="317"/>
      <c r="H28" s="317"/>
      <c r="I28" s="316"/>
      <c r="J28" s="317"/>
      <c r="K28" s="317"/>
    </row>
    <row r="29" spans="2:11" s="117" customFormat="1">
      <c r="B29" s="154" t="s">
        <v>143</v>
      </c>
      <c r="C29" s="317"/>
      <c r="D29" s="318"/>
      <c r="E29" s="317"/>
      <c r="F29" s="317"/>
      <c r="G29" s="317"/>
      <c r="H29" s="317"/>
      <c r="I29" s="316"/>
      <c r="J29" s="317"/>
      <c r="K29" s="317"/>
    </row>
    <row r="30" spans="2:11" s="117" customFormat="1">
      <c r="B30" s="154" t="s">
        <v>144</v>
      </c>
      <c r="C30" s="317"/>
      <c r="D30" s="318"/>
      <c r="E30" s="317"/>
      <c r="F30" s="317"/>
      <c r="G30" s="317"/>
      <c r="H30" s="317"/>
      <c r="I30" s="316"/>
      <c r="J30" s="317"/>
      <c r="K30" s="317"/>
    </row>
    <row r="31" spans="2:11" s="117" customFormat="1" ht="15.75">
      <c r="B31" s="156" t="s">
        <v>145</v>
      </c>
      <c r="C31" s="319">
        <f>SUM(C21:C30)</f>
        <v>0</v>
      </c>
      <c r="D31" s="320"/>
      <c r="E31" s="319">
        <f t="shared" ref="E31:H31" si="1">SUM(E21:E30)</f>
        <v>0</v>
      </c>
      <c r="F31" s="319">
        <f t="shared" si="1"/>
        <v>0</v>
      </c>
      <c r="G31" s="319">
        <f t="shared" si="1"/>
        <v>0</v>
      </c>
      <c r="H31" s="319">
        <f t="shared" si="1"/>
        <v>0</v>
      </c>
      <c r="I31" s="316"/>
      <c r="J31" s="319">
        <f>SUM(J21:J30)</f>
        <v>0</v>
      </c>
      <c r="K31" s="319">
        <f>SUM(K21:K30)</f>
        <v>0</v>
      </c>
    </row>
    <row r="32" spans="2:11" s="117" customFormat="1" ht="15.75">
      <c r="C32" s="321"/>
      <c r="D32" s="320"/>
      <c r="E32" s="321"/>
      <c r="F32" s="321"/>
      <c r="G32" s="321"/>
      <c r="H32" s="321"/>
      <c r="I32" s="316"/>
      <c r="J32" s="321"/>
      <c r="K32" s="321"/>
    </row>
    <row r="33" spans="2:11" s="117" customFormat="1" ht="15.75">
      <c r="B33" s="157" t="s">
        <v>146</v>
      </c>
      <c r="C33" s="319">
        <f>+C31+C19</f>
        <v>13175.16</v>
      </c>
      <c r="D33" s="320"/>
      <c r="E33" s="319">
        <f t="shared" ref="E33:H33" si="2">+E31+E19</f>
        <v>13278.859999999999</v>
      </c>
      <c r="F33" s="319">
        <f t="shared" si="2"/>
        <v>13341.539999999999</v>
      </c>
      <c r="G33" s="319">
        <f t="shared" si="2"/>
        <v>13378.937000000002</v>
      </c>
      <c r="H33" s="319">
        <f t="shared" si="2"/>
        <v>13415.630000000001</v>
      </c>
      <c r="I33" s="316"/>
      <c r="J33" s="319">
        <f>+J31+J19</f>
        <v>13463.43</v>
      </c>
      <c r="K33" s="319">
        <f>+K31+K19</f>
        <v>13418.679999999998</v>
      </c>
    </row>
    <row r="34" spans="2:11" s="117" customFormat="1">
      <c r="C34" s="316"/>
      <c r="D34" s="318"/>
      <c r="E34" s="316"/>
      <c r="F34" s="316"/>
      <c r="G34" s="316"/>
      <c r="H34" s="316"/>
      <c r="I34" s="316"/>
      <c r="J34" s="316"/>
      <c r="K34" s="316"/>
    </row>
    <row r="35" spans="2:11" s="117" customFormat="1">
      <c r="C35" s="316"/>
      <c r="D35" s="318"/>
      <c r="E35" s="316"/>
      <c r="F35" s="316"/>
      <c r="G35" s="316"/>
      <c r="H35" s="316"/>
      <c r="I35" s="316"/>
      <c r="J35" s="316"/>
      <c r="K35" s="316"/>
    </row>
    <row r="36" spans="2:11" s="117" customFormat="1" ht="15.75">
      <c r="B36" s="116" t="s">
        <v>218</v>
      </c>
      <c r="C36" s="316"/>
      <c r="D36" s="318"/>
      <c r="E36" s="316"/>
      <c r="F36" s="316"/>
      <c r="G36" s="316"/>
      <c r="H36" s="316"/>
      <c r="I36" s="316"/>
      <c r="J36" s="316"/>
      <c r="K36" s="316"/>
    </row>
    <row r="37" spans="2:11" s="117" customFormat="1" ht="15.75">
      <c r="B37" s="779" t="s">
        <v>1129</v>
      </c>
      <c r="C37" s="316"/>
      <c r="D37" s="318"/>
      <c r="E37" s="316"/>
      <c r="F37" s="316"/>
      <c r="G37" s="316"/>
      <c r="H37" s="316"/>
      <c r="I37" s="316"/>
      <c r="J37" s="316"/>
      <c r="K37" s="316"/>
    </row>
    <row r="38" spans="2:11" s="117" customFormat="1" ht="15.75">
      <c r="B38" s="780" t="s">
        <v>1130</v>
      </c>
      <c r="C38" s="316"/>
      <c r="D38" s="318"/>
      <c r="E38" s="316"/>
      <c r="F38" s="316"/>
      <c r="G38" s="316"/>
      <c r="H38" s="316"/>
      <c r="I38" s="316"/>
      <c r="J38" s="316"/>
      <c r="K38" s="316"/>
    </row>
    <row r="39" spans="2:11" s="117" customFormat="1" ht="15.75">
      <c r="B39" s="780" t="s">
        <v>1127</v>
      </c>
      <c r="C39" s="316"/>
      <c r="D39" s="318"/>
      <c r="E39" s="316"/>
      <c r="F39" s="316"/>
      <c r="G39" s="316"/>
      <c r="H39" s="316"/>
      <c r="I39" s="316"/>
      <c r="J39" s="316"/>
      <c r="K39" s="316"/>
    </row>
    <row r="40" spans="2:11" s="117" customFormat="1" ht="15.75">
      <c r="B40" s="780" t="s">
        <v>1128</v>
      </c>
      <c r="C40" s="316"/>
      <c r="D40" s="318"/>
      <c r="E40" s="316"/>
      <c r="F40" s="316"/>
      <c r="G40" s="316"/>
      <c r="H40" s="316"/>
      <c r="I40" s="316"/>
      <c r="J40" s="316"/>
      <c r="K40" s="316"/>
    </row>
    <row r="41" spans="2:11" s="117" customFormat="1">
      <c r="C41" s="316"/>
      <c r="D41" s="318"/>
      <c r="E41" s="316"/>
      <c r="F41" s="316"/>
      <c r="G41" s="316"/>
      <c r="H41" s="316"/>
      <c r="I41" s="316"/>
      <c r="J41" s="316"/>
      <c r="K41" s="316"/>
    </row>
    <row r="42" spans="2:11" s="117" customFormat="1">
      <c r="C42" s="316"/>
      <c r="D42" s="318"/>
      <c r="E42" s="316"/>
      <c r="F42" s="316"/>
      <c r="G42" s="316"/>
      <c r="H42" s="316"/>
      <c r="I42" s="316"/>
      <c r="J42" s="316"/>
      <c r="K42" s="316"/>
    </row>
    <row r="43" spans="2:11" s="117" customFormat="1">
      <c r="C43" s="316"/>
      <c r="D43" s="318"/>
      <c r="E43" s="316"/>
      <c r="F43" s="316"/>
      <c r="G43" s="316"/>
      <c r="H43" s="316"/>
      <c r="I43" s="316"/>
      <c r="J43" s="316"/>
      <c r="K43" s="316"/>
    </row>
    <row r="44" spans="2:11" s="117" customFormat="1">
      <c r="C44" s="316"/>
      <c r="D44" s="318"/>
      <c r="E44" s="316"/>
      <c r="F44" s="316"/>
      <c r="G44" s="316"/>
      <c r="H44" s="316"/>
      <c r="I44" s="316"/>
      <c r="J44" s="316"/>
      <c r="K44" s="316"/>
    </row>
    <row r="45" spans="2:11" s="117" customFormat="1">
      <c r="C45" s="316"/>
      <c r="D45" s="318"/>
      <c r="E45" s="316"/>
      <c r="F45" s="316"/>
      <c r="G45" s="316"/>
      <c r="H45" s="316"/>
      <c r="I45" s="316"/>
      <c r="J45" s="316"/>
      <c r="K45" s="316"/>
    </row>
    <row r="46" spans="2:11" s="117" customFormat="1">
      <c r="C46" s="316"/>
      <c r="D46" s="318"/>
      <c r="E46" s="316"/>
      <c r="F46" s="316"/>
      <c r="G46" s="316"/>
      <c r="H46" s="316"/>
      <c r="I46" s="316"/>
      <c r="J46" s="316"/>
      <c r="K46" s="316"/>
    </row>
    <row r="47" spans="2:11" s="117" customFormat="1">
      <c r="C47" s="316"/>
      <c r="D47" s="318"/>
      <c r="E47" s="316"/>
      <c r="F47" s="316"/>
      <c r="G47" s="316"/>
      <c r="H47" s="316"/>
      <c r="I47" s="316"/>
      <c r="J47" s="316"/>
      <c r="K47" s="316"/>
    </row>
    <row r="48" spans="2:11" s="117" customFormat="1">
      <c r="C48" s="316"/>
      <c r="D48" s="318"/>
      <c r="E48" s="316"/>
      <c r="F48" s="316"/>
      <c r="G48" s="316"/>
      <c r="H48" s="316"/>
      <c r="I48" s="316"/>
      <c r="J48" s="316"/>
      <c r="K48" s="316"/>
    </row>
    <row r="49" spans="3:11" s="117" customFormat="1">
      <c r="C49" s="316"/>
      <c r="D49" s="318"/>
      <c r="E49" s="316"/>
      <c r="F49" s="316"/>
      <c r="G49" s="316"/>
      <c r="H49" s="316"/>
      <c r="I49" s="316"/>
      <c r="J49" s="316"/>
      <c r="K49" s="316"/>
    </row>
    <row r="50" spans="3:11" s="117" customFormat="1">
      <c r="C50" s="316"/>
      <c r="D50" s="318"/>
      <c r="E50" s="316"/>
      <c r="F50" s="316"/>
      <c r="G50" s="316"/>
      <c r="H50" s="316"/>
      <c r="I50" s="316"/>
      <c r="J50" s="316"/>
      <c r="K50" s="316"/>
    </row>
    <row r="51" spans="3:11" s="117" customFormat="1">
      <c r="C51" s="316"/>
      <c r="D51" s="318"/>
      <c r="E51" s="316"/>
      <c r="F51" s="316"/>
      <c r="G51" s="316"/>
      <c r="H51" s="316"/>
      <c r="I51" s="316"/>
      <c r="J51" s="316"/>
      <c r="K51" s="316"/>
    </row>
    <row r="52" spans="3:11" s="117" customFormat="1">
      <c r="C52" s="316"/>
      <c r="D52" s="318"/>
      <c r="E52" s="316"/>
      <c r="F52" s="316"/>
      <c r="G52" s="316"/>
      <c r="H52" s="316"/>
      <c r="I52" s="316"/>
      <c r="J52" s="316"/>
      <c r="K52" s="316"/>
    </row>
    <row r="53" spans="3:11" s="117" customFormat="1">
      <c r="C53" s="316"/>
      <c r="D53" s="318"/>
      <c r="E53" s="316"/>
      <c r="F53" s="316"/>
      <c r="G53" s="316"/>
      <c r="H53" s="316"/>
      <c r="I53" s="316"/>
      <c r="J53" s="316"/>
      <c r="K53" s="316"/>
    </row>
    <row r="54" spans="3:11" s="117" customFormat="1">
      <c r="C54" s="316"/>
      <c r="D54" s="318"/>
      <c r="E54" s="316"/>
      <c r="F54" s="316"/>
      <c r="G54" s="316"/>
      <c r="H54" s="316"/>
      <c r="I54" s="316"/>
      <c r="J54" s="316"/>
      <c r="K54" s="316"/>
    </row>
    <row r="55" spans="3:11" s="117" customFormat="1">
      <c r="C55" s="316"/>
      <c r="D55" s="318"/>
      <c r="E55" s="316"/>
      <c r="F55" s="316"/>
      <c r="G55" s="316"/>
      <c r="H55" s="316"/>
      <c r="I55" s="316"/>
      <c r="J55" s="316"/>
      <c r="K55" s="316"/>
    </row>
    <row r="56" spans="3:11" s="117" customFormat="1">
      <c r="C56" s="316"/>
      <c r="D56" s="318"/>
      <c r="E56" s="316"/>
      <c r="F56" s="316"/>
      <c r="G56" s="316"/>
      <c r="H56" s="316"/>
      <c r="I56" s="316"/>
      <c r="J56" s="316"/>
      <c r="K56" s="316"/>
    </row>
    <row r="57" spans="3:11" s="117" customFormat="1">
      <c r="C57" s="316"/>
      <c r="D57" s="318"/>
      <c r="E57" s="316"/>
      <c r="F57" s="316"/>
      <c r="G57" s="316"/>
      <c r="H57" s="316"/>
      <c r="I57" s="316"/>
      <c r="J57" s="316"/>
      <c r="K57" s="316"/>
    </row>
    <row r="58" spans="3:11" s="117" customFormat="1">
      <c r="C58" s="316"/>
      <c r="D58" s="318"/>
      <c r="E58" s="316"/>
      <c r="F58" s="316"/>
      <c r="G58" s="316"/>
      <c r="H58" s="316"/>
      <c r="I58" s="316"/>
      <c r="J58" s="316"/>
      <c r="K58" s="316"/>
    </row>
    <row r="59" spans="3:11" s="117" customFormat="1">
      <c r="C59" s="316"/>
      <c r="D59" s="318"/>
      <c r="E59" s="316"/>
      <c r="F59" s="316"/>
      <c r="G59" s="316"/>
      <c r="H59" s="316"/>
      <c r="I59" s="316"/>
      <c r="J59" s="316"/>
      <c r="K59" s="316"/>
    </row>
    <row r="60" spans="3:11" s="117" customFormat="1">
      <c r="C60" s="316"/>
      <c r="D60" s="318"/>
      <c r="E60" s="316"/>
      <c r="F60" s="316"/>
      <c r="G60" s="316"/>
      <c r="H60" s="316"/>
      <c r="I60" s="316"/>
      <c r="J60" s="316"/>
      <c r="K60" s="316"/>
    </row>
    <row r="61" spans="3:11" s="117" customFormat="1">
      <c r="C61" s="316"/>
      <c r="D61" s="318"/>
      <c r="E61" s="316"/>
      <c r="F61" s="316"/>
      <c r="G61" s="316"/>
      <c r="H61" s="316"/>
      <c r="I61" s="316"/>
      <c r="J61" s="316"/>
      <c r="K61" s="316"/>
    </row>
    <row r="62" spans="3:11" s="117" customFormat="1">
      <c r="C62" s="316"/>
      <c r="D62" s="318"/>
      <c r="E62" s="316"/>
      <c r="F62" s="316"/>
      <c r="G62" s="316"/>
      <c r="H62" s="316"/>
      <c r="I62" s="316"/>
      <c r="J62" s="316"/>
      <c r="K62" s="316"/>
    </row>
    <row r="63" spans="3:11" s="117" customFormat="1">
      <c r="C63" s="316"/>
      <c r="D63" s="318"/>
      <c r="E63" s="316"/>
      <c r="F63" s="316"/>
      <c r="G63" s="316"/>
      <c r="H63" s="316"/>
      <c r="I63" s="316"/>
      <c r="J63" s="316"/>
      <c r="K63" s="316"/>
    </row>
    <row r="64" spans="3:11" s="117" customFormat="1">
      <c r="C64" s="316"/>
      <c r="D64" s="318"/>
      <c r="E64" s="316"/>
      <c r="F64" s="316"/>
      <c r="G64" s="316"/>
      <c r="H64" s="316"/>
      <c r="I64" s="316"/>
      <c r="J64" s="316"/>
      <c r="K64" s="316"/>
    </row>
    <row r="65" spans="3:11" s="117" customFormat="1">
      <c r="C65" s="316"/>
      <c r="D65" s="318"/>
      <c r="E65" s="316"/>
      <c r="F65" s="316"/>
      <c r="G65" s="316"/>
      <c r="H65" s="316"/>
      <c r="I65" s="316"/>
      <c r="J65" s="316"/>
      <c r="K65" s="316"/>
    </row>
    <row r="66" spans="3:11" s="117" customFormat="1">
      <c r="C66" s="316"/>
      <c r="D66" s="318"/>
      <c r="E66" s="316"/>
      <c r="F66" s="316"/>
      <c r="G66" s="316"/>
      <c r="H66" s="316"/>
      <c r="I66" s="316"/>
      <c r="J66" s="316"/>
      <c r="K66" s="316"/>
    </row>
    <row r="67" spans="3:11" s="117" customFormat="1">
      <c r="C67" s="316"/>
      <c r="D67" s="318"/>
      <c r="E67" s="316"/>
      <c r="F67" s="316"/>
      <c r="G67" s="316"/>
      <c r="H67" s="316"/>
      <c r="I67" s="316"/>
      <c r="J67" s="316"/>
      <c r="K67" s="316"/>
    </row>
    <row r="68" spans="3:11" s="117" customFormat="1">
      <c r="C68" s="316"/>
      <c r="D68" s="318"/>
      <c r="E68" s="316"/>
      <c r="F68" s="316"/>
      <c r="G68" s="316"/>
      <c r="H68" s="316"/>
      <c r="I68" s="316"/>
      <c r="J68" s="316"/>
      <c r="K68" s="316"/>
    </row>
    <row r="69" spans="3:11" s="117" customFormat="1">
      <c r="C69" s="316"/>
      <c r="D69" s="318"/>
      <c r="E69" s="316"/>
      <c r="F69" s="316"/>
      <c r="G69" s="316"/>
      <c r="H69" s="316"/>
      <c r="I69" s="316"/>
      <c r="J69" s="316"/>
      <c r="K69" s="316"/>
    </row>
    <row r="70" spans="3:11" s="117" customFormat="1">
      <c r="C70" s="316"/>
      <c r="D70" s="318"/>
      <c r="E70" s="316"/>
      <c r="F70" s="316"/>
      <c r="G70" s="316"/>
      <c r="H70" s="316"/>
      <c r="I70" s="316"/>
      <c r="J70" s="316"/>
      <c r="K70" s="316"/>
    </row>
    <row r="71" spans="3:11" s="117" customFormat="1">
      <c r="C71" s="316"/>
      <c r="D71" s="318"/>
      <c r="E71" s="316"/>
      <c r="F71" s="316"/>
      <c r="G71" s="316"/>
      <c r="H71" s="316"/>
      <c r="I71" s="316"/>
      <c r="J71" s="316"/>
      <c r="K71" s="316"/>
    </row>
    <row r="72" spans="3:11" s="117" customFormat="1">
      <c r="C72" s="316"/>
      <c r="D72" s="318"/>
      <c r="E72" s="316"/>
      <c r="F72" s="316"/>
      <c r="G72" s="316"/>
      <c r="H72" s="316"/>
      <c r="I72" s="316"/>
      <c r="J72" s="316"/>
      <c r="K72" s="316"/>
    </row>
    <row r="73" spans="3:11" s="117" customFormat="1">
      <c r="C73" s="316"/>
      <c r="D73" s="318"/>
      <c r="E73" s="316"/>
      <c r="F73" s="316"/>
      <c r="G73" s="316"/>
      <c r="H73" s="316"/>
      <c r="I73" s="316"/>
      <c r="J73" s="316"/>
      <c r="K73" s="316"/>
    </row>
    <row r="74" spans="3:11" s="117" customFormat="1">
      <c r="C74" s="316"/>
      <c r="D74" s="318"/>
      <c r="E74" s="316"/>
      <c r="F74" s="316"/>
      <c r="G74" s="316"/>
      <c r="H74" s="316"/>
      <c r="I74" s="316"/>
      <c r="J74" s="316"/>
      <c r="K74" s="316"/>
    </row>
    <row r="75" spans="3:11" s="117" customFormat="1">
      <c r="C75" s="316"/>
      <c r="D75" s="318"/>
      <c r="E75" s="316"/>
      <c r="F75" s="316"/>
      <c r="G75" s="316"/>
      <c r="H75" s="316"/>
      <c r="I75" s="316"/>
      <c r="J75" s="316"/>
      <c r="K75" s="316"/>
    </row>
    <row r="76" spans="3:11" s="117" customFormat="1">
      <c r="C76" s="316"/>
      <c r="D76" s="318"/>
      <c r="E76" s="316"/>
      <c r="F76" s="316"/>
      <c r="G76" s="316"/>
      <c r="H76" s="316"/>
      <c r="I76" s="316"/>
      <c r="J76" s="316"/>
      <c r="K76" s="316"/>
    </row>
    <row r="77" spans="3:11" s="117" customFormat="1">
      <c r="C77" s="316"/>
      <c r="D77" s="318"/>
      <c r="E77" s="316"/>
      <c r="F77" s="316"/>
      <c r="G77" s="316"/>
      <c r="H77" s="316"/>
      <c r="I77" s="316"/>
      <c r="J77" s="316"/>
      <c r="K77" s="316"/>
    </row>
    <row r="78" spans="3:11" s="117" customFormat="1">
      <c r="C78" s="316"/>
      <c r="D78" s="318"/>
      <c r="E78" s="316"/>
      <c r="F78" s="316"/>
      <c r="G78" s="316"/>
      <c r="H78" s="316"/>
      <c r="I78" s="316"/>
      <c r="J78" s="316"/>
      <c r="K78" s="316"/>
    </row>
    <row r="79" spans="3:11" s="117" customFormat="1">
      <c r="C79" s="316"/>
      <c r="D79" s="318"/>
      <c r="E79" s="316"/>
      <c r="F79" s="316"/>
      <c r="G79" s="316"/>
      <c r="H79" s="316"/>
      <c r="I79" s="316"/>
      <c r="J79" s="316"/>
      <c r="K79" s="316"/>
    </row>
    <row r="80" spans="3:11" s="117" customFormat="1">
      <c r="C80" s="316"/>
      <c r="D80" s="318"/>
      <c r="E80" s="316"/>
      <c r="F80" s="316"/>
      <c r="G80" s="316"/>
      <c r="H80" s="316"/>
      <c r="I80" s="316"/>
      <c r="J80" s="316"/>
      <c r="K80" s="316"/>
    </row>
    <row r="81" spans="3:11" s="117" customFormat="1">
      <c r="C81" s="316"/>
      <c r="D81" s="318"/>
      <c r="E81" s="316"/>
      <c r="F81" s="316"/>
      <c r="G81" s="316"/>
      <c r="H81" s="316"/>
      <c r="I81" s="316"/>
      <c r="J81" s="316"/>
      <c r="K81" s="316"/>
    </row>
    <row r="82" spans="3:11" s="117" customFormat="1">
      <c r="C82" s="316"/>
      <c r="D82" s="318"/>
      <c r="E82" s="316"/>
      <c r="F82" s="316"/>
      <c r="G82" s="316"/>
      <c r="H82" s="316"/>
      <c r="I82" s="316"/>
      <c r="J82" s="316"/>
      <c r="K82" s="316"/>
    </row>
    <row r="83" spans="3:11" s="117" customFormat="1">
      <c r="C83" s="316"/>
      <c r="D83" s="318"/>
      <c r="E83" s="316"/>
      <c r="F83" s="316"/>
      <c r="G83" s="316"/>
      <c r="H83" s="316"/>
      <c r="I83" s="316"/>
      <c r="J83" s="316"/>
      <c r="K83" s="316"/>
    </row>
    <row r="84" spans="3:11" s="117" customFormat="1">
      <c r="C84" s="316"/>
      <c r="D84" s="318"/>
      <c r="E84" s="316"/>
      <c r="F84" s="316"/>
      <c r="G84" s="316"/>
      <c r="H84" s="316"/>
      <c r="I84" s="316"/>
      <c r="J84" s="316"/>
      <c r="K84" s="316"/>
    </row>
    <row r="85" spans="3:11" s="117" customFormat="1">
      <c r="C85" s="316"/>
      <c r="D85" s="318"/>
      <c r="E85" s="316"/>
      <c r="F85" s="316"/>
      <c r="G85" s="316"/>
      <c r="H85" s="316"/>
      <c r="I85" s="316"/>
      <c r="J85" s="316"/>
      <c r="K85" s="316"/>
    </row>
    <row r="86" spans="3:11" s="117" customFormat="1">
      <c r="C86" s="316"/>
      <c r="D86" s="318"/>
      <c r="E86" s="316"/>
      <c r="F86" s="316"/>
      <c r="G86" s="316"/>
      <c r="H86" s="316"/>
      <c r="I86" s="316"/>
      <c r="J86" s="316"/>
      <c r="K86" s="316"/>
    </row>
    <row r="87" spans="3:11" s="117" customFormat="1">
      <c r="C87" s="316"/>
      <c r="D87" s="318"/>
      <c r="E87" s="316"/>
      <c r="F87" s="316"/>
      <c r="G87" s="316"/>
      <c r="H87" s="316"/>
      <c r="I87" s="316"/>
      <c r="J87" s="316"/>
      <c r="K87" s="316"/>
    </row>
    <row r="88" spans="3:11" s="117" customFormat="1">
      <c r="C88" s="316"/>
      <c r="D88" s="318"/>
      <c r="E88" s="316"/>
      <c r="F88" s="316"/>
      <c r="G88" s="316"/>
      <c r="H88" s="316"/>
      <c r="I88" s="316"/>
      <c r="J88" s="316"/>
      <c r="K88" s="316"/>
    </row>
  </sheetData>
  <mergeCells count="3">
    <mergeCell ref="E5:H5"/>
    <mergeCell ref="J5:K5"/>
    <mergeCell ref="B1:C1"/>
  </mergeCells>
  <printOptions horizontalCentered="1"/>
  <pageMargins left="1.1417322834645669" right="0.70866141732283472" top="0.74803149606299213" bottom="0.74803149606299213" header="0.31496062992125984" footer="0.31496062992125984"/>
  <pageSetup paperSize="9" scale="70" orientation="landscape" horizontalDpi="300" r:id="rId1"/>
  <headerFooter>
    <oddFooter>&amp;L&amp;F&amp;R&amp;A</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B1:I88"/>
  <sheetViews>
    <sheetView view="pageBreakPreview" zoomScale="60" zoomScaleNormal="100" workbookViewId="0">
      <selection activeCell="G18" sqref="G18"/>
    </sheetView>
  </sheetViews>
  <sheetFormatPr defaultRowHeight="15"/>
  <cols>
    <col min="1" max="1" width="4.88671875" customWidth="1"/>
    <col min="2" max="2" width="49.21875" bestFit="1" customWidth="1"/>
    <col min="3" max="6" width="12.21875" style="298" customWidth="1"/>
    <col min="7" max="7" width="5.21875" style="298" customWidth="1"/>
    <col min="8" max="9" width="12.21875" style="298" customWidth="1"/>
    <col min="10" max="11" width="11.77734375" customWidth="1"/>
    <col min="17" max="18" width="10.5546875" customWidth="1"/>
    <col min="258" max="258" width="49.21875" bestFit="1" customWidth="1"/>
    <col min="273" max="274" width="10.5546875" customWidth="1"/>
    <col min="514" max="514" width="49.21875" bestFit="1" customWidth="1"/>
    <col min="529" max="530" width="10.5546875" customWidth="1"/>
    <col min="770" max="770" width="49.21875" bestFit="1" customWidth="1"/>
    <col min="785" max="786" width="10.5546875" customWidth="1"/>
    <col min="1026" max="1026" width="49.21875" bestFit="1" customWidth="1"/>
    <col min="1041" max="1042" width="10.5546875" customWidth="1"/>
    <col min="1282" max="1282" width="49.21875" bestFit="1" customWidth="1"/>
    <col min="1297" max="1298" width="10.5546875" customWidth="1"/>
    <col min="1538" max="1538" width="49.21875" bestFit="1" customWidth="1"/>
    <col min="1553" max="1554" width="10.5546875" customWidth="1"/>
    <col min="1794" max="1794" width="49.21875" bestFit="1" customWidth="1"/>
    <col min="1809" max="1810" width="10.5546875" customWidth="1"/>
    <col min="2050" max="2050" width="49.21875" bestFit="1" customWidth="1"/>
    <col min="2065" max="2066" width="10.5546875" customWidth="1"/>
    <col min="2306" max="2306" width="49.21875" bestFit="1" customWidth="1"/>
    <col min="2321" max="2322" width="10.5546875" customWidth="1"/>
    <col min="2562" max="2562" width="49.21875" bestFit="1" customWidth="1"/>
    <col min="2577" max="2578" width="10.5546875" customWidth="1"/>
    <col min="2818" max="2818" width="49.21875" bestFit="1" customWidth="1"/>
    <col min="2833" max="2834" width="10.5546875" customWidth="1"/>
    <col min="3074" max="3074" width="49.21875" bestFit="1" customWidth="1"/>
    <col min="3089" max="3090" width="10.5546875" customWidth="1"/>
    <col min="3330" max="3330" width="49.21875" bestFit="1" customWidth="1"/>
    <col min="3345" max="3346" width="10.5546875" customWidth="1"/>
    <col min="3586" max="3586" width="49.21875" bestFit="1" customWidth="1"/>
    <col min="3601" max="3602" width="10.5546875" customWidth="1"/>
    <col min="3842" max="3842" width="49.21875" bestFit="1" customWidth="1"/>
    <col min="3857" max="3858" width="10.5546875" customWidth="1"/>
    <col min="4098" max="4098" width="49.21875" bestFit="1" customWidth="1"/>
    <col min="4113" max="4114" width="10.5546875" customWidth="1"/>
    <col min="4354" max="4354" width="49.21875" bestFit="1" customWidth="1"/>
    <col min="4369" max="4370" width="10.5546875" customWidth="1"/>
    <col min="4610" max="4610" width="49.21875" bestFit="1" customWidth="1"/>
    <col min="4625" max="4626" width="10.5546875" customWidth="1"/>
    <col min="4866" max="4866" width="49.21875" bestFit="1" customWidth="1"/>
    <col min="4881" max="4882" width="10.5546875" customWidth="1"/>
    <col min="5122" max="5122" width="49.21875" bestFit="1" customWidth="1"/>
    <col min="5137" max="5138" width="10.5546875" customWidth="1"/>
    <col min="5378" max="5378" width="49.21875" bestFit="1" customWidth="1"/>
    <col min="5393" max="5394" width="10.5546875" customWidth="1"/>
    <col min="5634" max="5634" width="49.21875" bestFit="1" customWidth="1"/>
    <col min="5649" max="5650" width="10.5546875" customWidth="1"/>
    <col min="5890" max="5890" width="49.21875" bestFit="1" customWidth="1"/>
    <col min="5905" max="5906" width="10.5546875" customWidth="1"/>
    <col min="6146" max="6146" width="49.21875" bestFit="1" customWidth="1"/>
    <col min="6161" max="6162" width="10.5546875" customWidth="1"/>
    <col min="6402" max="6402" width="49.21875" bestFit="1" customWidth="1"/>
    <col min="6417" max="6418" width="10.5546875" customWidth="1"/>
    <col min="6658" max="6658" width="49.21875" bestFit="1" customWidth="1"/>
    <col min="6673" max="6674" width="10.5546875" customWidth="1"/>
    <col min="6914" max="6914" width="49.21875" bestFit="1" customWidth="1"/>
    <col min="6929" max="6930" width="10.5546875" customWidth="1"/>
    <col min="7170" max="7170" width="49.21875" bestFit="1" customWidth="1"/>
    <col min="7185" max="7186" width="10.5546875" customWidth="1"/>
    <col min="7426" max="7426" width="49.21875" bestFit="1" customWidth="1"/>
    <col min="7441" max="7442" width="10.5546875" customWidth="1"/>
    <col min="7682" max="7682" width="49.21875" bestFit="1" customWidth="1"/>
    <col min="7697" max="7698" width="10.5546875" customWidth="1"/>
    <col min="7938" max="7938" width="49.21875" bestFit="1" customWidth="1"/>
    <col min="7953" max="7954" width="10.5546875" customWidth="1"/>
    <col min="8194" max="8194" width="49.21875" bestFit="1" customWidth="1"/>
    <col min="8209" max="8210" width="10.5546875" customWidth="1"/>
    <col min="8450" max="8450" width="49.21875" bestFit="1" customWidth="1"/>
    <col min="8465" max="8466" width="10.5546875" customWidth="1"/>
    <col min="8706" max="8706" width="49.21875" bestFit="1" customWidth="1"/>
    <col min="8721" max="8722" width="10.5546875" customWidth="1"/>
    <col min="8962" max="8962" width="49.21875" bestFit="1" customWidth="1"/>
    <col min="8977" max="8978" width="10.5546875" customWidth="1"/>
    <col min="9218" max="9218" width="49.21875" bestFit="1" customWidth="1"/>
    <col min="9233" max="9234" width="10.5546875" customWidth="1"/>
    <col min="9474" max="9474" width="49.21875" bestFit="1" customWidth="1"/>
    <col min="9489" max="9490" width="10.5546875" customWidth="1"/>
    <col min="9730" max="9730" width="49.21875" bestFit="1" customWidth="1"/>
    <col min="9745" max="9746" width="10.5546875" customWidth="1"/>
    <col min="9986" max="9986" width="49.21875" bestFit="1" customWidth="1"/>
    <col min="10001" max="10002" width="10.5546875" customWidth="1"/>
    <col min="10242" max="10242" width="49.21875" bestFit="1" customWidth="1"/>
    <col min="10257" max="10258" width="10.5546875" customWidth="1"/>
    <col min="10498" max="10498" width="49.21875" bestFit="1" customWidth="1"/>
    <col min="10513" max="10514" width="10.5546875" customWidth="1"/>
    <col min="10754" max="10754" width="49.21875" bestFit="1" customWidth="1"/>
    <col min="10769" max="10770" width="10.5546875" customWidth="1"/>
    <col min="11010" max="11010" width="49.21875" bestFit="1" customWidth="1"/>
    <col min="11025" max="11026" width="10.5546875" customWidth="1"/>
    <col min="11266" max="11266" width="49.21875" bestFit="1" customWidth="1"/>
    <col min="11281" max="11282" width="10.5546875" customWidth="1"/>
    <col min="11522" max="11522" width="49.21875" bestFit="1" customWidth="1"/>
    <col min="11537" max="11538" width="10.5546875" customWidth="1"/>
    <col min="11778" max="11778" width="49.21875" bestFit="1" customWidth="1"/>
    <col min="11793" max="11794" width="10.5546875" customWidth="1"/>
    <col min="12034" max="12034" width="49.21875" bestFit="1" customWidth="1"/>
    <col min="12049" max="12050" width="10.5546875" customWidth="1"/>
    <col min="12290" max="12290" width="49.21875" bestFit="1" customWidth="1"/>
    <col min="12305" max="12306" width="10.5546875" customWidth="1"/>
    <col min="12546" max="12546" width="49.21875" bestFit="1" customWidth="1"/>
    <col min="12561" max="12562" width="10.5546875" customWidth="1"/>
    <col min="12802" max="12802" width="49.21875" bestFit="1" customWidth="1"/>
    <col min="12817" max="12818" width="10.5546875" customWidth="1"/>
    <col min="13058" max="13058" width="49.21875" bestFit="1" customWidth="1"/>
    <col min="13073" max="13074" width="10.5546875" customWidth="1"/>
    <col min="13314" max="13314" width="49.21875" bestFit="1" customWidth="1"/>
    <col min="13329" max="13330" width="10.5546875" customWidth="1"/>
    <col min="13570" max="13570" width="49.21875" bestFit="1" customWidth="1"/>
    <col min="13585" max="13586" width="10.5546875" customWidth="1"/>
    <col min="13826" max="13826" width="49.21875" bestFit="1" customWidth="1"/>
    <col min="13841" max="13842" width="10.5546875" customWidth="1"/>
    <col min="14082" max="14082" width="49.21875" bestFit="1" customWidth="1"/>
    <col min="14097" max="14098" width="10.5546875" customWidth="1"/>
    <col min="14338" max="14338" width="49.21875" bestFit="1" customWidth="1"/>
    <col min="14353" max="14354" width="10.5546875" customWidth="1"/>
    <col min="14594" max="14594" width="49.21875" bestFit="1" customWidth="1"/>
    <col min="14609" max="14610" width="10.5546875" customWidth="1"/>
    <col min="14850" max="14850" width="49.21875" bestFit="1" customWidth="1"/>
    <col min="14865" max="14866" width="10.5546875" customWidth="1"/>
    <col min="15106" max="15106" width="49.21875" bestFit="1" customWidth="1"/>
    <col min="15121" max="15122" width="10.5546875" customWidth="1"/>
    <col min="15362" max="15362" width="49.21875" bestFit="1" customWidth="1"/>
    <col min="15377" max="15378" width="10.5546875" customWidth="1"/>
    <col min="15618" max="15618" width="49.21875" bestFit="1" customWidth="1"/>
    <col min="15633" max="15634" width="10.5546875" customWidth="1"/>
    <col min="15874" max="15874" width="49.21875" bestFit="1" customWidth="1"/>
    <col min="15889" max="15890" width="10.5546875" customWidth="1"/>
    <col min="16130" max="16130" width="49.21875" bestFit="1" customWidth="1"/>
    <col min="16145" max="16146" width="10.5546875" customWidth="1"/>
  </cols>
  <sheetData>
    <row r="1" spans="2:9" ht="15.75">
      <c r="B1" s="951" t="s">
        <v>1143</v>
      </c>
      <c r="C1" s="934"/>
    </row>
    <row r="3" spans="2:9" ht="18">
      <c r="B3" s="43" t="s">
        <v>148</v>
      </c>
      <c r="C3" s="297" t="str">
        <f>+'Plan Summary'!B3</f>
        <v>ABMU</v>
      </c>
    </row>
    <row r="4" spans="2:9" ht="15.75">
      <c r="B4" s="116"/>
    </row>
    <row r="5" spans="2:9" ht="15.75">
      <c r="C5" s="971" t="s">
        <v>219</v>
      </c>
      <c r="D5" s="972"/>
      <c r="E5" s="972"/>
      <c r="F5" s="973"/>
      <c r="H5" s="974" t="s">
        <v>151</v>
      </c>
      <c r="I5" s="975"/>
    </row>
    <row r="6" spans="2:9" ht="15.75">
      <c r="C6" s="152" t="s">
        <v>156</v>
      </c>
      <c r="D6" s="152" t="s">
        <v>220</v>
      </c>
      <c r="E6" s="152" t="s">
        <v>157</v>
      </c>
      <c r="F6" s="152" t="s">
        <v>221</v>
      </c>
      <c r="H6" s="152" t="s">
        <v>32</v>
      </c>
      <c r="I6" s="152" t="s">
        <v>33</v>
      </c>
    </row>
    <row r="7" spans="2:9" ht="15.75">
      <c r="C7" s="299" t="s">
        <v>42</v>
      </c>
      <c r="D7" s="299" t="s">
        <v>42</v>
      </c>
      <c r="E7" s="299" t="s">
        <v>42</v>
      </c>
      <c r="F7" s="299" t="s">
        <v>42</v>
      </c>
      <c r="H7" s="299" t="s">
        <v>42</v>
      </c>
      <c r="I7" s="299" t="s">
        <v>42</v>
      </c>
    </row>
    <row r="8" spans="2:9" s="117" customFormat="1" ht="15.75">
      <c r="B8" s="120" t="s">
        <v>134</v>
      </c>
      <c r="C8" s="300"/>
      <c r="D8" s="300"/>
      <c r="E8" s="300"/>
      <c r="F8" s="300"/>
      <c r="G8" s="301"/>
      <c r="H8" s="300"/>
      <c r="I8" s="300"/>
    </row>
    <row r="9" spans="2:9" s="117" customFormat="1">
      <c r="B9" s="154" t="s">
        <v>135</v>
      </c>
      <c r="C9" s="121">
        <v>292.5</v>
      </c>
      <c r="D9" s="121">
        <v>292.5</v>
      </c>
      <c r="E9" s="121">
        <v>292.5</v>
      </c>
      <c r="F9" s="121">
        <v>292.5</v>
      </c>
      <c r="G9" s="301"/>
      <c r="H9" s="121">
        <v>1170</v>
      </c>
      <c r="I9" s="121">
        <v>1170</v>
      </c>
    </row>
    <row r="10" spans="2:9" s="117" customFormat="1">
      <c r="B10" s="154" t="s">
        <v>136</v>
      </c>
      <c r="C10" s="121">
        <v>32998.59375</v>
      </c>
      <c r="D10" s="121">
        <v>33171.818750000006</v>
      </c>
      <c r="E10" s="121">
        <v>33422.175000000003</v>
      </c>
      <c r="F10" s="121">
        <v>33632.556250000009</v>
      </c>
      <c r="G10" s="301"/>
      <c r="H10" s="121">
        <v>135184</v>
      </c>
      <c r="I10" s="121">
        <v>135921</v>
      </c>
    </row>
    <row r="11" spans="2:9" s="117" customFormat="1">
      <c r="B11" s="154" t="s">
        <v>137</v>
      </c>
      <c r="C11" s="121">
        <v>38667</v>
      </c>
      <c r="D11" s="121">
        <v>38912</v>
      </c>
      <c r="E11" s="121">
        <v>38975</v>
      </c>
      <c r="F11" s="121">
        <v>39053</v>
      </c>
      <c r="G11" s="301"/>
      <c r="H11" s="121">
        <v>156221</v>
      </c>
      <c r="I11" s="121">
        <v>154950</v>
      </c>
    </row>
    <row r="12" spans="2:9" s="117" customFormat="1">
      <c r="B12" s="154" t="s">
        <v>138</v>
      </c>
      <c r="C12" s="121">
        <v>8924.443046004164</v>
      </c>
      <c r="D12" s="121">
        <v>8953.6588491084403</v>
      </c>
      <c r="E12" s="121">
        <v>9188.8624774703821</v>
      </c>
      <c r="F12" s="121">
        <v>9287.3427126533315</v>
      </c>
      <c r="G12" s="301"/>
      <c r="H12" s="121">
        <v>37519</v>
      </c>
      <c r="I12" s="121">
        <v>37248</v>
      </c>
    </row>
    <row r="13" spans="2:9" s="117" customFormat="1">
      <c r="B13" s="154" t="s">
        <v>139</v>
      </c>
      <c r="C13" s="121">
        <v>2496.8080034987975</v>
      </c>
      <c r="D13" s="121">
        <v>2496.8080034987975</v>
      </c>
      <c r="E13" s="121">
        <v>2553.904001749399</v>
      </c>
      <c r="F13" s="121">
        <v>2553.904001749399</v>
      </c>
      <c r="G13" s="301"/>
      <c r="H13" s="121">
        <v>10444</v>
      </c>
      <c r="I13" s="121">
        <v>10444</v>
      </c>
    </row>
    <row r="14" spans="2:9" s="117" customFormat="1">
      <c r="B14" s="154" t="s">
        <v>140</v>
      </c>
      <c r="C14" s="121">
        <v>7974.5241359611555</v>
      </c>
      <c r="D14" s="121">
        <v>8089.7231474237187</v>
      </c>
      <c r="E14" s="121">
        <v>8130.5729207803988</v>
      </c>
      <c r="F14" s="121">
        <v>8150.8907641295045</v>
      </c>
      <c r="G14" s="301"/>
      <c r="H14" s="121">
        <v>32836</v>
      </c>
      <c r="I14" s="121">
        <v>32836</v>
      </c>
    </row>
    <row r="15" spans="2:9" s="117" customFormat="1">
      <c r="B15" s="154" t="s">
        <v>141</v>
      </c>
      <c r="C15" s="121">
        <v>17687.976709098737</v>
      </c>
      <c r="D15" s="121">
        <v>17752.433478547649</v>
      </c>
      <c r="E15" s="121">
        <v>17721.820023776705</v>
      </c>
      <c r="F15" s="121">
        <v>17739.724681956959</v>
      </c>
      <c r="G15" s="301"/>
      <c r="H15" s="121">
        <v>71110</v>
      </c>
      <c r="I15" s="121">
        <v>71476</v>
      </c>
    </row>
    <row r="16" spans="2:9" s="117" customFormat="1">
      <c r="B16" s="154" t="s">
        <v>142</v>
      </c>
      <c r="C16" s="121">
        <v>15123.519581909266</v>
      </c>
      <c r="D16" s="121">
        <v>15159.492624888808</v>
      </c>
      <c r="E16" s="121">
        <v>15165.429237089751</v>
      </c>
      <c r="F16" s="121">
        <v>15206.70282667728</v>
      </c>
      <c r="G16" s="301"/>
      <c r="H16" s="121">
        <v>60381</v>
      </c>
      <c r="I16" s="121">
        <v>59789</v>
      </c>
    </row>
    <row r="17" spans="2:9" s="117" customFormat="1">
      <c r="B17" s="154" t="s">
        <v>143</v>
      </c>
      <c r="C17" s="121">
        <v>8163.7690755153635</v>
      </c>
      <c r="D17" s="121">
        <v>8166.6215238262548</v>
      </c>
      <c r="E17" s="121">
        <v>8169.8460306124789</v>
      </c>
      <c r="F17" s="121">
        <v>8173.070537398703</v>
      </c>
      <c r="G17" s="301"/>
      <c r="H17" s="121">
        <v>32475</v>
      </c>
      <c r="I17" s="121">
        <v>32475</v>
      </c>
    </row>
    <row r="18" spans="2:9" s="117" customFormat="1">
      <c r="B18" s="154" t="s">
        <v>144</v>
      </c>
      <c r="C18" s="121"/>
      <c r="D18" s="121"/>
      <c r="E18" s="121"/>
      <c r="F18" s="121"/>
      <c r="G18" s="301"/>
      <c r="H18" s="121"/>
      <c r="I18" s="121"/>
    </row>
    <row r="19" spans="2:9" s="117" customFormat="1" ht="15.75">
      <c r="B19" s="155" t="s">
        <v>145</v>
      </c>
      <c r="C19" s="302">
        <f t="shared" ref="C19:F19" si="0">SUM(C8:C18)</f>
        <v>132329.13430198748</v>
      </c>
      <c r="D19" s="302">
        <f t="shared" si="0"/>
        <v>132995.05637729369</v>
      </c>
      <c r="E19" s="302">
        <f t="shared" si="0"/>
        <v>133620.1096914791</v>
      </c>
      <c r="F19" s="302">
        <f t="shared" si="0"/>
        <v>134089.6917745652</v>
      </c>
      <c r="G19" s="301"/>
      <c r="H19" s="302">
        <f>SUM(H8:H18)</f>
        <v>537340</v>
      </c>
      <c r="I19" s="302">
        <f>SUM(I8:I18)</f>
        <v>536309</v>
      </c>
    </row>
    <row r="20" spans="2:9" s="117" customFormat="1">
      <c r="B20" s="119" t="s">
        <v>536</v>
      </c>
      <c r="C20" s="121"/>
      <c r="D20" s="121"/>
      <c r="E20" s="121"/>
      <c r="F20" s="121"/>
      <c r="G20" s="301"/>
      <c r="H20" s="121"/>
      <c r="I20" s="121"/>
    </row>
    <row r="21" spans="2:9" s="117" customFormat="1">
      <c r="B21" s="154" t="s">
        <v>135</v>
      </c>
      <c r="C21" s="121"/>
      <c r="D21" s="121"/>
      <c r="E21" s="121"/>
      <c r="F21" s="121"/>
      <c r="G21" s="301"/>
      <c r="H21" s="121"/>
      <c r="I21" s="121"/>
    </row>
    <row r="22" spans="2:9" s="117" customFormat="1">
      <c r="B22" s="154" t="s">
        <v>136</v>
      </c>
      <c r="C22" s="121">
        <v>2535</v>
      </c>
      <c r="D22" s="121">
        <v>2535</v>
      </c>
      <c r="E22" s="121">
        <v>2242</v>
      </c>
      <c r="F22" s="121">
        <v>2242</v>
      </c>
      <c r="G22" s="301"/>
      <c r="H22" s="121">
        <v>6378</v>
      </c>
      <c r="I22" s="121">
        <v>6378</v>
      </c>
    </row>
    <row r="23" spans="2:9" s="117" customFormat="1">
      <c r="B23" s="154" t="s">
        <v>137</v>
      </c>
      <c r="C23" s="121">
        <v>2519</v>
      </c>
      <c r="D23" s="121">
        <v>2519</v>
      </c>
      <c r="E23" s="121">
        <v>2019</v>
      </c>
      <c r="F23" s="121">
        <v>2019</v>
      </c>
      <c r="G23" s="301"/>
      <c r="H23" s="121">
        <v>6656</v>
      </c>
      <c r="I23" s="121">
        <v>5867</v>
      </c>
    </row>
    <row r="24" spans="2:9" s="117" customFormat="1">
      <c r="B24" s="154" t="s">
        <v>138</v>
      </c>
      <c r="C24" s="121">
        <v>250</v>
      </c>
      <c r="D24" s="121">
        <v>250</v>
      </c>
      <c r="E24" s="121">
        <v>250</v>
      </c>
      <c r="F24" s="121">
        <v>250</v>
      </c>
      <c r="G24" s="301"/>
      <c r="H24" s="121">
        <v>500</v>
      </c>
      <c r="I24" s="121">
        <v>250</v>
      </c>
    </row>
    <row r="25" spans="2:9" s="117" customFormat="1">
      <c r="B25" s="154" t="s">
        <v>139</v>
      </c>
      <c r="C25" s="121"/>
      <c r="D25" s="121"/>
      <c r="E25" s="121"/>
      <c r="F25" s="121"/>
      <c r="G25" s="301"/>
      <c r="H25" s="121"/>
      <c r="I25" s="121"/>
    </row>
    <row r="26" spans="2:9" s="117" customFormat="1">
      <c r="B26" s="154" t="s">
        <v>140</v>
      </c>
      <c r="C26" s="121"/>
      <c r="D26" s="121"/>
      <c r="E26" s="121"/>
      <c r="F26" s="121"/>
      <c r="G26" s="301"/>
      <c r="H26" s="121"/>
      <c r="I26" s="121"/>
    </row>
    <row r="27" spans="2:9" s="117" customFormat="1">
      <c r="B27" s="154" t="s">
        <v>141</v>
      </c>
      <c r="C27" s="121">
        <v>200</v>
      </c>
      <c r="D27" s="121">
        <v>200</v>
      </c>
      <c r="E27" s="121">
        <v>200</v>
      </c>
      <c r="F27" s="121">
        <v>200</v>
      </c>
      <c r="G27" s="301"/>
      <c r="H27" s="121">
        <v>350</v>
      </c>
      <c r="I27" s="121">
        <v>200</v>
      </c>
    </row>
    <row r="28" spans="2:9" s="117" customFormat="1">
      <c r="B28" s="154" t="s">
        <v>142</v>
      </c>
      <c r="C28" s="121">
        <v>317</v>
      </c>
      <c r="D28" s="121">
        <v>317</v>
      </c>
      <c r="E28" s="121">
        <v>317</v>
      </c>
      <c r="F28" s="121">
        <v>317</v>
      </c>
      <c r="G28" s="301"/>
      <c r="H28" s="121">
        <v>938</v>
      </c>
      <c r="I28" s="121">
        <v>938</v>
      </c>
    </row>
    <row r="29" spans="2:9" s="117" customFormat="1">
      <c r="B29" s="154" t="s">
        <v>143</v>
      </c>
      <c r="C29" s="121"/>
      <c r="D29" s="121"/>
      <c r="E29" s="121"/>
      <c r="F29" s="121"/>
      <c r="G29" s="301"/>
      <c r="H29" s="121"/>
      <c r="I29" s="121"/>
    </row>
    <row r="30" spans="2:9" s="117" customFormat="1">
      <c r="B30" s="154" t="s">
        <v>144</v>
      </c>
      <c r="C30" s="121"/>
      <c r="D30" s="121"/>
      <c r="E30" s="121"/>
      <c r="F30" s="121"/>
      <c r="G30" s="301"/>
      <c r="H30" s="121"/>
      <c r="I30" s="121"/>
    </row>
    <row r="31" spans="2:9" s="117" customFormat="1" ht="15.75">
      <c r="B31" s="156" t="s">
        <v>145</v>
      </c>
      <c r="C31" s="302">
        <f t="shared" ref="C31:F31" si="1">SUM(C21:C30)</f>
        <v>5821</v>
      </c>
      <c r="D31" s="302">
        <f t="shared" si="1"/>
        <v>5821</v>
      </c>
      <c r="E31" s="302">
        <f t="shared" si="1"/>
        <v>5028</v>
      </c>
      <c r="F31" s="302">
        <f t="shared" si="1"/>
        <v>5028</v>
      </c>
      <c r="G31" s="301"/>
      <c r="H31" s="302">
        <f>SUM(H21:H30)</f>
        <v>14822</v>
      </c>
      <c r="I31" s="302">
        <f>SUM(I21:I30)</f>
        <v>13633</v>
      </c>
    </row>
    <row r="32" spans="2:9" s="117" customFormat="1" ht="15.75">
      <c r="C32" s="303"/>
      <c r="D32" s="303"/>
      <c r="E32" s="303"/>
      <c r="F32" s="303"/>
      <c r="G32" s="301"/>
      <c r="H32" s="303"/>
      <c r="I32" s="303"/>
    </row>
    <row r="33" spans="2:9" s="117" customFormat="1" ht="15.75">
      <c r="B33" s="157" t="s">
        <v>146</v>
      </c>
      <c r="C33" s="302">
        <f t="shared" ref="C33:F33" si="2">+C31+C19</f>
        <v>138150.13430198748</v>
      </c>
      <c r="D33" s="302">
        <f t="shared" si="2"/>
        <v>138816.05637729369</v>
      </c>
      <c r="E33" s="302">
        <f t="shared" si="2"/>
        <v>138648.1096914791</v>
      </c>
      <c r="F33" s="302">
        <f t="shared" si="2"/>
        <v>139117.6917745652</v>
      </c>
      <c r="G33" s="301"/>
      <c r="H33" s="302">
        <f>+H31+H19</f>
        <v>552162</v>
      </c>
      <c r="I33" s="302">
        <f>+I31+I19</f>
        <v>549942</v>
      </c>
    </row>
    <row r="34" spans="2:9" s="117" customFormat="1">
      <c r="C34" s="301"/>
      <c r="D34" s="304"/>
      <c r="E34" s="301"/>
      <c r="F34" s="301"/>
      <c r="G34" s="301"/>
      <c r="H34" s="301"/>
      <c r="I34" s="301"/>
    </row>
    <row r="35" spans="2:9" s="117" customFormat="1">
      <c r="C35" s="301"/>
      <c r="D35" s="304"/>
      <c r="E35" s="301"/>
      <c r="F35" s="301"/>
      <c r="G35" s="301"/>
      <c r="H35" s="301"/>
      <c r="I35" s="301"/>
    </row>
    <row r="36" spans="2:9" s="117" customFormat="1" ht="15.75">
      <c r="B36" s="116" t="s">
        <v>218</v>
      </c>
      <c r="C36" s="301"/>
      <c r="D36" s="304"/>
      <c r="E36" s="301"/>
      <c r="F36" s="301"/>
      <c r="G36" s="301"/>
      <c r="H36" s="301"/>
      <c r="I36" s="301"/>
    </row>
    <row r="37" spans="2:9" s="117" customFormat="1">
      <c r="B37" s="117" t="s">
        <v>222</v>
      </c>
      <c r="C37" s="301"/>
      <c r="D37" s="304"/>
      <c r="E37" s="301"/>
      <c r="F37" s="301"/>
      <c r="G37" s="301"/>
      <c r="H37" s="301"/>
      <c r="I37" s="301"/>
    </row>
    <row r="38" spans="2:9" s="117" customFormat="1">
      <c r="C38" s="301"/>
      <c r="D38" s="301"/>
      <c r="E38" s="301"/>
      <c r="F38" s="301"/>
      <c r="G38" s="301"/>
      <c r="H38" s="301"/>
      <c r="I38" s="301"/>
    </row>
    <row r="39" spans="2:9" s="117" customFormat="1">
      <c r="C39" s="301"/>
      <c r="D39" s="301"/>
      <c r="E39" s="301"/>
      <c r="F39" s="301"/>
      <c r="G39" s="301"/>
      <c r="H39" s="301"/>
      <c r="I39" s="301"/>
    </row>
    <row r="40" spans="2:9" s="117" customFormat="1">
      <c r="C40" s="301"/>
      <c r="D40" s="301"/>
      <c r="E40" s="301"/>
      <c r="F40" s="301"/>
      <c r="G40" s="301"/>
      <c r="H40" s="301"/>
      <c r="I40" s="301"/>
    </row>
    <row r="41" spans="2:9" s="117" customFormat="1">
      <c r="C41" s="301"/>
      <c r="D41" s="301"/>
      <c r="E41" s="301"/>
      <c r="F41" s="301"/>
      <c r="G41" s="301"/>
      <c r="H41" s="301"/>
      <c r="I41" s="301"/>
    </row>
    <row r="42" spans="2:9" s="117" customFormat="1">
      <c r="C42" s="301"/>
      <c r="D42" s="301"/>
      <c r="E42" s="301"/>
      <c r="F42" s="301"/>
      <c r="G42" s="301"/>
      <c r="H42" s="301"/>
      <c r="I42" s="301"/>
    </row>
    <row r="43" spans="2:9" s="117" customFormat="1">
      <c r="C43" s="301"/>
      <c r="D43" s="301"/>
      <c r="E43" s="301"/>
      <c r="F43" s="301"/>
      <c r="G43" s="301"/>
      <c r="H43" s="301"/>
      <c r="I43" s="301"/>
    </row>
    <row r="44" spans="2:9" s="117" customFormat="1">
      <c r="C44" s="301"/>
      <c r="D44" s="301"/>
      <c r="E44" s="301"/>
      <c r="F44" s="301"/>
      <c r="G44" s="301"/>
      <c r="H44" s="301"/>
      <c r="I44" s="301"/>
    </row>
    <row r="45" spans="2:9" s="117" customFormat="1">
      <c r="C45" s="301"/>
      <c r="D45" s="301"/>
      <c r="E45" s="301"/>
      <c r="F45" s="301"/>
      <c r="G45" s="301"/>
      <c r="H45" s="301"/>
      <c r="I45" s="301"/>
    </row>
    <row r="46" spans="2:9" s="117" customFormat="1">
      <c r="C46" s="301"/>
      <c r="D46" s="301"/>
      <c r="E46" s="301"/>
      <c r="F46" s="301"/>
      <c r="G46" s="301"/>
      <c r="H46" s="301"/>
      <c r="I46" s="301"/>
    </row>
    <row r="47" spans="2:9" s="117" customFormat="1">
      <c r="C47" s="301"/>
      <c r="D47" s="301"/>
      <c r="E47" s="301"/>
      <c r="F47" s="301"/>
      <c r="G47" s="301"/>
      <c r="H47" s="301"/>
      <c r="I47" s="301"/>
    </row>
    <row r="48" spans="2:9" s="117" customFormat="1">
      <c r="C48" s="301"/>
      <c r="D48" s="301"/>
      <c r="E48" s="301"/>
      <c r="F48" s="301"/>
      <c r="G48" s="301"/>
      <c r="H48" s="301"/>
      <c r="I48" s="301"/>
    </row>
    <row r="49" spans="3:9" s="117" customFormat="1">
      <c r="C49" s="301"/>
      <c r="D49" s="301"/>
      <c r="E49" s="301"/>
      <c r="F49" s="301"/>
      <c r="G49" s="301"/>
      <c r="H49" s="301"/>
      <c r="I49" s="301"/>
    </row>
    <row r="50" spans="3:9" s="117" customFormat="1">
      <c r="C50" s="301"/>
      <c r="D50" s="301"/>
      <c r="E50" s="301"/>
      <c r="F50" s="301"/>
      <c r="G50" s="301"/>
      <c r="H50" s="301"/>
      <c r="I50" s="301"/>
    </row>
    <row r="51" spans="3:9" s="117" customFormat="1">
      <c r="C51" s="301"/>
      <c r="D51" s="301"/>
      <c r="E51" s="301"/>
      <c r="F51" s="301"/>
      <c r="G51" s="301"/>
      <c r="H51" s="301"/>
      <c r="I51" s="301"/>
    </row>
    <row r="52" spans="3:9" s="117" customFormat="1">
      <c r="C52" s="301"/>
      <c r="D52" s="301"/>
      <c r="E52" s="301"/>
      <c r="F52" s="301"/>
      <c r="G52" s="301"/>
      <c r="H52" s="301"/>
      <c r="I52" s="301"/>
    </row>
    <row r="53" spans="3:9" s="117" customFormat="1">
      <c r="C53" s="301"/>
      <c r="D53" s="301"/>
      <c r="E53" s="301"/>
      <c r="F53" s="301"/>
      <c r="G53" s="301"/>
      <c r="H53" s="301"/>
      <c r="I53" s="301"/>
    </row>
    <row r="54" spans="3:9" s="117" customFormat="1">
      <c r="C54" s="301"/>
      <c r="D54" s="301"/>
      <c r="E54" s="301"/>
      <c r="F54" s="301"/>
      <c r="G54" s="301"/>
      <c r="H54" s="301"/>
      <c r="I54" s="301"/>
    </row>
    <row r="55" spans="3:9" s="117" customFormat="1">
      <c r="C55" s="301"/>
      <c r="D55" s="301"/>
      <c r="E55" s="301"/>
      <c r="F55" s="301"/>
      <c r="G55" s="301"/>
      <c r="H55" s="301"/>
      <c r="I55" s="301"/>
    </row>
    <row r="56" spans="3:9" s="117" customFormat="1">
      <c r="C56" s="301"/>
      <c r="D56" s="301"/>
      <c r="E56" s="301"/>
      <c r="F56" s="301"/>
      <c r="G56" s="301"/>
      <c r="H56" s="301"/>
      <c r="I56" s="301"/>
    </row>
    <row r="57" spans="3:9" s="117" customFormat="1">
      <c r="C57" s="301"/>
      <c r="D57" s="301"/>
      <c r="E57" s="301"/>
      <c r="F57" s="301"/>
      <c r="G57" s="301"/>
      <c r="H57" s="301"/>
      <c r="I57" s="301"/>
    </row>
    <row r="58" spans="3:9" s="117" customFormat="1">
      <c r="C58" s="301"/>
      <c r="D58" s="301"/>
      <c r="E58" s="301"/>
      <c r="F58" s="301"/>
      <c r="G58" s="301"/>
      <c r="H58" s="301"/>
      <c r="I58" s="301"/>
    </row>
    <row r="59" spans="3:9" s="117" customFormat="1">
      <c r="C59" s="301"/>
      <c r="D59" s="301"/>
      <c r="E59" s="301"/>
      <c r="F59" s="301"/>
      <c r="G59" s="301"/>
      <c r="H59" s="301"/>
      <c r="I59" s="301"/>
    </row>
    <row r="60" spans="3:9" s="117" customFormat="1">
      <c r="C60" s="301"/>
      <c r="D60" s="301"/>
      <c r="E60" s="301"/>
      <c r="F60" s="301"/>
      <c r="G60" s="301"/>
      <c r="H60" s="301"/>
      <c r="I60" s="301"/>
    </row>
    <row r="61" spans="3:9" s="117" customFormat="1">
      <c r="C61" s="301"/>
      <c r="D61" s="301"/>
      <c r="E61" s="301"/>
      <c r="F61" s="301"/>
      <c r="G61" s="301"/>
      <c r="H61" s="301"/>
      <c r="I61" s="301"/>
    </row>
    <row r="62" spans="3:9" s="117" customFormat="1">
      <c r="C62" s="301"/>
      <c r="D62" s="301"/>
      <c r="E62" s="301"/>
      <c r="F62" s="301"/>
      <c r="G62" s="301"/>
      <c r="H62" s="301"/>
      <c r="I62" s="301"/>
    </row>
    <row r="63" spans="3:9" s="117" customFormat="1">
      <c r="C63" s="301"/>
      <c r="D63" s="301"/>
      <c r="E63" s="301"/>
      <c r="F63" s="301"/>
      <c r="G63" s="301"/>
      <c r="H63" s="301"/>
      <c r="I63" s="301"/>
    </row>
    <row r="64" spans="3:9" s="117" customFormat="1">
      <c r="C64" s="301"/>
      <c r="D64" s="301"/>
      <c r="E64" s="301"/>
      <c r="F64" s="301"/>
      <c r="G64" s="301"/>
      <c r="H64" s="301"/>
      <c r="I64" s="301"/>
    </row>
    <row r="65" spans="3:9" s="117" customFormat="1">
      <c r="C65" s="301"/>
      <c r="D65" s="301"/>
      <c r="E65" s="301"/>
      <c r="F65" s="301"/>
      <c r="G65" s="301"/>
      <c r="H65" s="301"/>
      <c r="I65" s="301"/>
    </row>
    <row r="66" spans="3:9" s="117" customFormat="1">
      <c r="C66" s="301"/>
      <c r="D66" s="301"/>
      <c r="E66" s="301"/>
      <c r="F66" s="301"/>
      <c r="G66" s="301"/>
      <c r="H66" s="301"/>
      <c r="I66" s="301"/>
    </row>
    <row r="67" spans="3:9" s="117" customFormat="1">
      <c r="C67" s="301"/>
      <c r="D67" s="301"/>
      <c r="E67" s="301"/>
      <c r="F67" s="301"/>
      <c r="G67" s="301"/>
      <c r="H67" s="301"/>
      <c r="I67" s="301"/>
    </row>
    <row r="68" spans="3:9" s="117" customFormat="1">
      <c r="C68" s="301"/>
      <c r="D68" s="301"/>
      <c r="E68" s="301"/>
      <c r="F68" s="301"/>
      <c r="G68" s="301"/>
      <c r="H68" s="301"/>
      <c r="I68" s="301"/>
    </row>
    <row r="69" spans="3:9" s="117" customFormat="1">
      <c r="C69" s="301"/>
      <c r="D69" s="301"/>
      <c r="E69" s="301"/>
      <c r="F69" s="301"/>
      <c r="G69" s="301"/>
      <c r="H69" s="301"/>
      <c r="I69" s="301"/>
    </row>
    <row r="70" spans="3:9" s="117" customFormat="1">
      <c r="C70" s="301"/>
      <c r="D70" s="301"/>
      <c r="E70" s="301"/>
      <c r="F70" s="301"/>
      <c r="G70" s="301"/>
      <c r="H70" s="301"/>
      <c r="I70" s="301"/>
    </row>
    <row r="71" spans="3:9" s="117" customFormat="1">
      <c r="C71" s="301"/>
      <c r="D71" s="301"/>
      <c r="E71" s="301"/>
      <c r="F71" s="301"/>
      <c r="G71" s="301"/>
      <c r="H71" s="301"/>
      <c r="I71" s="301"/>
    </row>
    <row r="72" spans="3:9" s="117" customFormat="1">
      <c r="C72" s="301"/>
      <c r="D72" s="301"/>
      <c r="E72" s="301"/>
      <c r="F72" s="301"/>
      <c r="G72" s="301"/>
      <c r="H72" s="301"/>
      <c r="I72" s="301"/>
    </row>
    <row r="73" spans="3:9" s="117" customFormat="1">
      <c r="C73" s="301"/>
      <c r="D73" s="301"/>
      <c r="E73" s="301"/>
      <c r="F73" s="301"/>
      <c r="G73" s="301"/>
      <c r="H73" s="301"/>
      <c r="I73" s="301"/>
    </row>
    <row r="74" spans="3:9" s="117" customFormat="1">
      <c r="C74" s="301"/>
      <c r="D74" s="301"/>
      <c r="E74" s="301"/>
      <c r="F74" s="301"/>
      <c r="G74" s="301"/>
      <c r="H74" s="301"/>
      <c r="I74" s="301"/>
    </row>
    <row r="75" spans="3:9" s="117" customFormat="1">
      <c r="C75" s="301"/>
      <c r="D75" s="301"/>
      <c r="E75" s="301"/>
      <c r="F75" s="301"/>
      <c r="G75" s="301"/>
      <c r="H75" s="301"/>
      <c r="I75" s="301"/>
    </row>
    <row r="76" spans="3:9" s="117" customFormat="1">
      <c r="C76" s="301"/>
      <c r="D76" s="301"/>
      <c r="E76" s="301"/>
      <c r="F76" s="301"/>
      <c r="G76" s="301"/>
      <c r="H76" s="301"/>
      <c r="I76" s="301"/>
    </row>
    <row r="77" spans="3:9" s="117" customFormat="1">
      <c r="C77" s="301"/>
      <c r="D77" s="301"/>
      <c r="E77" s="301"/>
      <c r="F77" s="301"/>
      <c r="G77" s="301"/>
      <c r="H77" s="301"/>
      <c r="I77" s="301"/>
    </row>
    <row r="78" spans="3:9" s="117" customFormat="1">
      <c r="C78" s="301"/>
      <c r="D78" s="301"/>
      <c r="E78" s="301"/>
      <c r="F78" s="301"/>
      <c r="G78" s="301"/>
      <c r="H78" s="301"/>
      <c r="I78" s="301"/>
    </row>
    <row r="79" spans="3:9" s="117" customFormat="1">
      <c r="C79" s="301"/>
      <c r="D79" s="301"/>
      <c r="E79" s="301"/>
      <c r="F79" s="301"/>
      <c r="G79" s="301"/>
      <c r="H79" s="301"/>
      <c r="I79" s="301"/>
    </row>
    <row r="80" spans="3:9" s="117" customFormat="1">
      <c r="C80" s="301"/>
      <c r="D80" s="301"/>
      <c r="E80" s="301"/>
      <c r="F80" s="301"/>
      <c r="G80" s="301"/>
      <c r="H80" s="301"/>
      <c r="I80" s="301"/>
    </row>
    <row r="81" spans="3:9" s="117" customFormat="1">
      <c r="C81" s="301"/>
      <c r="D81" s="301"/>
      <c r="E81" s="301"/>
      <c r="F81" s="301"/>
      <c r="G81" s="301"/>
      <c r="H81" s="301"/>
      <c r="I81" s="301"/>
    </row>
    <row r="82" spans="3:9" s="117" customFormat="1">
      <c r="C82" s="301"/>
      <c r="D82" s="301"/>
      <c r="E82" s="301"/>
      <c r="F82" s="301"/>
      <c r="G82" s="301"/>
      <c r="H82" s="301"/>
      <c r="I82" s="301"/>
    </row>
    <row r="83" spans="3:9" s="117" customFormat="1">
      <c r="C83" s="301"/>
      <c r="D83" s="301"/>
      <c r="E83" s="301"/>
      <c r="F83" s="301"/>
      <c r="G83" s="301"/>
      <c r="H83" s="301"/>
      <c r="I83" s="301"/>
    </row>
    <row r="84" spans="3:9" s="117" customFormat="1">
      <c r="C84" s="301"/>
      <c r="D84" s="301"/>
      <c r="E84" s="301"/>
      <c r="F84" s="301"/>
      <c r="G84" s="301"/>
      <c r="H84" s="301"/>
      <c r="I84" s="301"/>
    </row>
    <row r="85" spans="3:9" s="117" customFormat="1">
      <c r="C85" s="301"/>
      <c r="D85" s="301"/>
      <c r="E85" s="301"/>
      <c r="F85" s="301"/>
      <c r="G85" s="301"/>
      <c r="H85" s="301"/>
      <c r="I85" s="301"/>
    </row>
    <row r="86" spans="3:9" s="117" customFormat="1">
      <c r="C86" s="301"/>
      <c r="D86" s="301"/>
      <c r="E86" s="301"/>
      <c r="F86" s="301"/>
      <c r="G86" s="301"/>
      <c r="H86" s="301"/>
      <c r="I86" s="301"/>
    </row>
    <row r="87" spans="3:9" s="117" customFormat="1">
      <c r="C87" s="301"/>
      <c r="D87" s="301"/>
      <c r="E87" s="301"/>
      <c r="F87" s="301"/>
      <c r="G87" s="301"/>
      <c r="H87" s="301"/>
      <c r="I87" s="301"/>
    </row>
    <row r="88" spans="3:9" s="117" customFormat="1">
      <c r="C88" s="301"/>
      <c r="D88" s="301"/>
      <c r="E88" s="301"/>
      <c r="F88" s="301"/>
      <c r="G88" s="301"/>
      <c r="H88" s="301"/>
      <c r="I88" s="301"/>
    </row>
  </sheetData>
  <mergeCells count="3">
    <mergeCell ref="C5:F5"/>
    <mergeCell ref="H5:I5"/>
    <mergeCell ref="B1:C1"/>
  </mergeCells>
  <printOptions horizontalCentered="1"/>
  <pageMargins left="0.70866141732283472" right="0.70866141732283472" top="0.74803149606299213" bottom="0.74803149606299213" header="0.31496062992125984" footer="0.31496062992125984"/>
  <pageSetup paperSize="9" scale="86" orientation="landscape" horizontalDpi="300" r:id="rId1"/>
  <headerFooter>
    <oddFooter>&amp;L&amp;F&amp;R&amp;A</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G36"/>
  <sheetViews>
    <sheetView view="pageBreakPreview" zoomScale="60" zoomScaleNormal="100" workbookViewId="0">
      <selection activeCell="D23" sqref="D23"/>
    </sheetView>
  </sheetViews>
  <sheetFormatPr defaultRowHeight="15"/>
  <cols>
    <col min="1" max="1" width="39.88671875" bestFit="1" customWidth="1"/>
  </cols>
  <sheetData>
    <row r="1" spans="1:7" ht="15.75">
      <c r="A1" s="951" t="s">
        <v>1144</v>
      </c>
      <c r="B1" s="934"/>
      <c r="C1" s="934"/>
    </row>
    <row r="3" spans="1:7" ht="15.75">
      <c r="A3" s="131" t="s">
        <v>153</v>
      </c>
      <c r="B3" s="131" t="str">
        <f>+'Plan Summary'!B3</f>
        <v>ABMU</v>
      </c>
    </row>
    <row r="5" spans="1:7">
      <c r="A5" s="132" t="s">
        <v>76</v>
      </c>
      <c r="B5" s="133"/>
      <c r="C5" s="133"/>
      <c r="D5" s="133"/>
      <c r="E5" s="133"/>
      <c r="F5" s="133"/>
    </row>
    <row r="6" spans="1:7">
      <c r="A6" s="134"/>
      <c r="B6" s="182" t="s">
        <v>77</v>
      </c>
      <c r="C6" s="182" t="s">
        <v>78</v>
      </c>
      <c r="D6" s="182" t="s">
        <v>79</v>
      </c>
      <c r="E6" s="182" t="s">
        <v>80</v>
      </c>
      <c r="F6" s="182" t="s">
        <v>81</v>
      </c>
    </row>
    <row r="7" spans="1:7">
      <c r="A7" s="134"/>
      <c r="B7" s="182" t="s">
        <v>1</v>
      </c>
      <c r="C7" s="182" t="s">
        <v>1</v>
      </c>
      <c r="D7" s="182" t="s">
        <v>1</v>
      </c>
      <c r="E7" s="182" t="s">
        <v>1</v>
      </c>
      <c r="F7" s="182" t="s">
        <v>1</v>
      </c>
    </row>
    <row r="8" spans="1:7" s="131" customFormat="1" ht="15.75">
      <c r="A8" s="137" t="s">
        <v>178</v>
      </c>
      <c r="B8" s="138">
        <v>97.728999999999999</v>
      </c>
      <c r="C8" s="138">
        <v>73.831999999999994</v>
      </c>
      <c r="D8" s="138">
        <v>101.977</v>
      </c>
      <c r="E8" s="138">
        <v>82.673000000000002</v>
      </c>
      <c r="F8" s="138">
        <v>33.673000000000002</v>
      </c>
      <c r="G8" s="183"/>
    </row>
    <row r="9" spans="1:7">
      <c r="A9" s="134"/>
      <c r="B9" s="139"/>
      <c r="C9" s="139"/>
      <c r="D9" s="139"/>
      <c r="E9" s="139"/>
      <c r="F9" s="135"/>
    </row>
    <row r="10" spans="1:7">
      <c r="A10" s="134" t="s">
        <v>84</v>
      </c>
      <c r="B10" s="136">
        <v>3.2550000000000003</v>
      </c>
      <c r="C10" s="136">
        <v>8.125</v>
      </c>
      <c r="D10" s="136">
        <v>10.199999999999999</v>
      </c>
      <c r="E10" s="136">
        <v>0</v>
      </c>
      <c r="F10" s="136">
        <v>0</v>
      </c>
    </row>
    <row r="11" spans="1:7" s="131" customFormat="1" ht="15.75">
      <c r="A11" s="137" t="s">
        <v>85</v>
      </c>
      <c r="B11" s="276">
        <f>B8-B10</f>
        <v>94.474000000000004</v>
      </c>
      <c r="C11" s="276">
        <f t="shared" ref="C11:F11" si="0">C8-C10</f>
        <v>65.706999999999994</v>
      </c>
      <c r="D11" s="276">
        <f t="shared" si="0"/>
        <v>91.777000000000001</v>
      </c>
      <c r="E11" s="276">
        <f t="shared" si="0"/>
        <v>82.673000000000002</v>
      </c>
      <c r="F11" s="276">
        <f t="shared" si="0"/>
        <v>33.673000000000002</v>
      </c>
    </row>
    <row r="12" spans="1:7" s="131" customFormat="1" ht="15.75">
      <c r="A12" s="140"/>
      <c r="B12" s="140"/>
      <c r="C12" s="140"/>
      <c r="D12" s="140"/>
      <c r="E12" s="140"/>
      <c r="F12" s="140"/>
    </row>
    <row r="13" spans="1:7" s="131" customFormat="1" ht="15.75">
      <c r="A13" s="137"/>
      <c r="B13" s="182" t="s">
        <v>77</v>
      </c>
      <c r="C13" s="182" t="s">
        <v>78</v>
      </c>
      <c r="D13" s="182" t="s">
        <v>79</v>
      </c>
      <c r="E13" s="182" t="s">
        <v>80</v>
      </c>
      <c r="F13" s="182" t="s">
        <v>81</v>
      </c>
    </row>
    <row r="14" spans="1:7" s="131" customFormat="1" ht="15.75">
      <c r="A14" s="137"/>
      <c r="B14" s="182" t="s">
        <v>1</v>
      </c>
      <c r="C14" s="182" t="s">
        <v>1</v>
      </c>
      <c r="D14" s="182" t="s">
        <v>1</v>
      </c>
      <c r="E14" s="182" t="s">
        <v>1</v>
      </c>
      <c r="F14" s="182" t="s">
        <v>1</v>
      </c>
    </row>
    <row r="15" spans="1:7">
      <c r="A15" s="137" t="s">
        <v>86</v>
      </c>
      <c r="B15" s="136"/>
      <c r="C15" s="136"/>
      <c r="D15" s="136"/>
      <c r="E15" s="136"/>
      <c r="F15" s="136"/>
    </row>
    <row r="16" spans="1:7">
      <c r="A16" s="134" t="s">
        <v>87</v>
      </c>
      <c r="B16" s="136">
        <v>7.673</v>
      </c>
      <c r="C16" s="136">
        <v>7.673</v>
      </c>
      <c r="D16" s="136">
        <v>7.673</v>
      </c>
      <c r="E16" s="136">
        <v>7.673</v>
      </c>
      <c r="F16" s="136">
        <v>7.673</v>
      </c>
    </row>
    <row r="17" spans="1:6">
      <c r="A17" s="134" t="s">
        <v>88</v>
      </c>
      <c r="B17" s="136">
        <v>30.347999999999999</v>
      </c>
      <c r="C17" s="136">
        <v>0</v>
      </c>
      <c r="D17" s="136">
        <v>0</v>
      </c>
      <c r="E17" s="136">
        <v>0</v>
      </c>
      <c r="F17" s="136">
        <v>0</v>
      </c>
    </row>
    <row r="18" spans="1:6">
      <c r="A18" s="137" t="s">
        <v>89</v>
      </c>
      <c r="B18" s="276">
        <f>B11-B16-B17</f>
        <v>56.453000000000003</v>
      </c>
      <c r="C18" s="276">
        <f t="shared" ref="C18:F18" si="1">C11-C16-C17</f>
        <v>58.033999999999992</v>
      </c>
      <c r="D18" s="276">
        <f t="shared" si="1"/>
        <v>84.103999999999999</v>
      </c>
      <c r="E18" s="276">
        <f t="shared" si="1"/>
        <v>75</v>
      </c>
      <c r="F18" s="276">
        <f t="shared" si="1"/>
        <v>26</v>
      </c>
    </row>
    <row r="20" spans="1:6">
      <c r="A20" s="133"/>
      <c r="B20" s="133"/>
      <c r="C20" s="133"/>
      <c r="D20" s="133"/>
      <c r="E20" s="133"/>
      <c r="F20" s="133"/>
    </row>
    <row r="21" spans="1:6" s="133" customFormat="1" ht="12.75">
      <c r="A21" s="132" t="s">
        <v>90</v>
      </c>
    </row>
    <row r="22" spans="1:6" s="133" customFormat="1" ht="12.75"/>
    <row r="23" spans="1:6" s="133" customFormat="1" ht="25.5">
      <c r="A23" s="136"/>
      <c r="B23" s="187" t="s">
        <v>161</v>
      </c>
      <c r="C23" s="187" t="s">
        <v>91</v>
      </c>
    </row>
    <row r="24" spans="1:6" s="133" customFormat="1" ht="12.75">
      <c r="A24" s="136"/>
      <c r="B24" s="182" t="s">
        <v>1</v>
      </c>
      <c r="C24" s="182" t="s">
        <v>1</v>
      </c>
    </row>
    <row r="25" spans="1:6" s="133" customFormat="1" ht="12.75">
      <c r="A25" s="136" t="s">
        <v>92</v>
      </c>
      <c r="B25" s="182">
        <v>0.56499999999999995</v>
      </c>
      <c r="C25" s="182">
        <v>0</v>
      </c>
    </row>
    <row r="26" spans="1:6" s="133" customFormat="1" ht="12.75">
      <c r="A26" s="136"/>
      <c r="B26" s="182"/>
      <c r="C26" s="182"/>
    </row>
    <row r="27" spans="1:6" s="133" customFormat="1" ht="12.75">
      <c r="A27" s="136"/>
      <c r="B27" s="182" t="s">
        <v>93</v>
      </c>
      <c r="C27" s="182" t="s">
        <v>93</v>
      </c>
    </row>
    <row r="28" spans="1:6" s="133" customFormat="1" ht="12.75">
      <c r="A28" s="141" t="s">
        <v>94</v>
      </c>
      <c r="B28" s="277">
        <v>87</v>
      </c>
      <c r="C28" s="277">
        <v>90</v>
      </c>
    </row>
    <row r="29" spans="1:6" s="133" customFormat="1" ht="12.75">
      <c r="A29" s="141"/>
      <c r="B29" s="277"/>
      <c r="C29" s="277"/>
    </row>
    <row r="30" spans="1:6" s="133" customFormat="1" ht="12.75">
      <c r="A30" s="141" t="s">
        <v>95</v>
      </c>
      <c r="B30" s="277">
        <v>87</v>
      </c>
      <c r="C30" s="277">
        <v>92</v>
      </c>
    </row>
    <row r="31" spans="1:6" s="133" customFormat="1" ht="12.75">
      <c r="A31" s="141"/>
      <c r="B31" s="277"/>
      <c r="C31" s="277"/>
    </row>
    <row r="32" spans="1:6" s="133" customFormat="1" ht="12.75">
      <c r="A32" s="141" t="s">
        <v>96</v>
      </c>
      <c r="B32" s="277">
        <v>90</v>
      </c>
      <c r="C32" s="277">
        <v>95</v>
      </c>
    </row>
    <row r="33" spans="1:3" s="133" customFormat="1" ht="12.75">
      <c r="A33" s="141"/>
      <c r="B33" s="277"/>
      <c r="C33" s="277"/>
    </row>
    <row r="34" spans="1:3" s="133" customFormat="1" ht="12.75">
      <c r="A34" s="141" t="s">
        <v>97</v>
      </c>
      <c r="B34" s="277">
        <v>97</v>
      </c>
      <c r="C34" s="277">
        <v>98</v>
      </c>
    </row>
    <row r="35" spans="1:3" s="133" customFormat="1" ht="12.75">
      <c r="A35" s="141"/>
      <c r="B35" s="277"/>
      <c r="C35" s="277"/>
    </row>
    <row r="36" spans="1:3" s="133" customFormat="1" ht="12.75">
      <c r="A36" s="141" t="s">
        <v>98</v>
      </c>
      <c r="B36" s="278">
        <v>0.7</v>
      </c>
      <c r="C36" s="278">
        <v>1</v>
      </c>
    </row>
  </sheetData>
  <mergeCells count="1">
    <mergeCell ref="A1:C1"/>
  </mergeCells>
  <printOptions horizontalCentered="1"/>
  <pageMargins left="0.70866141732283472" right="0.70866141732283472" top="0.74803149606299213" bottom="0.74803149606299213" header="0.31496062992125984" footer="0.31496062992125984"/>
  <pageSetup paperSize="9" scale="86" orientation="portrait" horizontalDpi="300" r:id="rId1"/>
  <headerFooter>
    <oddFooter>&amp;L&amp;F&amp;R&amp;A</oddFooter>
  </headerFooter>
</worksheet>
</file>

<file path=xl/worksheets/sheet15.xml><?xml version="1.0" encoding="utf-8"?>
<worksheet xmlns="http://schemas.openxmlformats.org/spreadsheetml/2006/main" xmlns:r="http://schemas.openxmlformats.org/officeDocument/2006/relationships">
  <sheetPr codeName="Sheet15"/>
  <dimension ref="A1:N228"/>
  <sheetViews>
    <sheetView view="pageBreakPreview" topLeftCell="A118" zoomScale="60" zoomScaleNormal="100" workbookViewId="0">
      <selection activeCell="H207" sqref="H207"/>
    </sheetView>
  </sheetViews>
  <sheetFormatPr defaultRowHeight="15"/>
  <cols>
    <col min="1" max="1" width="29.21875" style="117" customWidth="1"/>
    <col min="2" max="6" width="8.88671875" style="117"/>
    <col min="7" max="7" width="7" style="117" customWidth="1"/>
    <col min="8" max="8" width="46.21875" style="189" bestFit="1" customWidth="1"/>
    <col min="9" max="13" width="8.88671875" style="281"/>
    <col min="14" max="16384" width="8.88671875" style="117"/>
  </cols>
  <sheetData>
    <row r="1" spans="1:13" ht="15.75">
      <c r="A1" s="976" t="s">
        <v>1145</v>
      </c>
      <c r="B1" s="977"/>
      <c r="C1" s="977"/>
      <c r="D1" s="977"/>
      <c r="E1" s="977"/>
      <c r="F1" s="977"/>
    </row>
    <row r="3" spans="1:13" ht="15.75">
      <c r="A3" s="116" t="s">
        <v>153</v>
      </c>
      <c r="C3" s="116" t="str">
        <f>+'Plan Summary'!B3</f>
        <v>ABMU</v>
      </c>
    </row>
    <row r="5" spans="1:13" ht="15.75">
      <c r="A5" s="116" t="s">
        <v>82</v>
      </c>
      <c r="H5" s="116" t="s">
        <v>181</v>
      </c>
    </row>
    <row r="6" spans="1:13">
      <c r="A6" s="190"/>
      <c r="B6" s="197" t="s">
        <v>77</v>
      </c>
      <c r="C6" s="197" t="s">
        <v>78</v>
      </c>
      <c r="D6" s="197" t="s">
        <v>79</v>
      </c>
      <c r="E6" s="197" t="s">
        <v>80</v>
      </c>
      <c r="F6" s="197" t="s">
        <v>81</v>
      </c>
      <c r="H6" s="190"/>
      <c r="I6" s="781" t="s">
        <v>77</v>
      </c>
      <c r="J6" s="781" t="s">
        <v>78</v>
      </c>
      <c r="K6" s="781" t="s">
        <v>79</v>
      </c>
      <c r="L6" s="781" t="s">
        <v>80</v>
      </c>
      <c r="M6" s="781" t="s">
        <v>81</v>
      </c>
    </row>
    <row r="7" spans="1:13" ht="15.75">
      <c r="A7" s="782" t="s">
        <v>88</v>
      </c>
      <c r="B7" s="783" t="s">
        <v>1</v>
      </c>
      <c r="C7" s="783" t="s">
        <v>1</v>
      </c>
      <c r="D7" s="783" t="s">
        <v>1</v>
      </c>
      <c r="E7" s="783" t="s">
        <v>1</v>
      </c>
      <c r="F7" s="783" t="s">
        <v>1</v>
      </c>
      <c r="H7" s="782" t="s">
        <v>88</v>
      </c>
      <c r="I7" s="784" t="s">
        <v>1</v>
      </c>
      <c r="J7" s="784" t="s">
        <v>1</v>
      </c>
      <c r="K7" s="784" t="s">
        <v>1</v>
      </c>
      <c r="L7" s="784" t="s">
        <v>1</v>
      </c>
      <c r="M7" s="784" t="s">
        <v>1</v>
      </c>
    </row>
    <row r="8" spans="1:13">
      <c r="A8" s="188" t="s">
        <v>101</v>
      </c>
      <c r="B8" s="191"/>
      <c r="C8" s="191"/>
      <c r="D8" s="191"/>
      <c r="E8" s="191"/>
      <c r="F8" s="191"/>
      <c r="I8" s="283"/>
      <c r="J8" s="283"/>
      <c r="K8" s="283"/>
      <c r="L8" s="283"/>
      <c r="M8" s="283"/>
    </row>
    <row r="9" spans="1:13">
      <c r="A9" s="190" t="s">
        <v>615</v>
      </c>
      <c r="B9" s="800">
        <v>23.119</v>
      </c>
      <c r="C9" s="191"/>
      <c r="D9" s="191"/>
      <c r="E9" s="191"/>
      <c r="F9" s="191"/>
      <c r="H9" s="193" t="s">
        <v>663</v>
      </c>
      <c r="I9" s="283">
        <v>2.12028207</v>
      </c>
      <c r="J9" s="283">
        <v>1.41</v>
      </c>
      <c r="K9" s="283">
        <v>1.41</v>
      </c>
      <c r="L9" s="283">
        <v>1.41</v>
      </c>
      <c r="M9" s="283">
        <v>1.41</v>
      </c>
    </row>
    <row r="10" spans="1:13">
      <c r="A10" s="188" t="s">
        <v>102</v>
      </c>
      <c r="B10" s="191"/>
      <c r="C10" s="191"/>
      <c r="D10" s="191"/>
      <c r="E10" s="191"/>
      <c r="F10" s="191"/>
      <c r="H10" s="193" t="s">
        <v>664</v>
      </c>
      <c r="I10" s="283">
        <v>29.306784328217439</v>
      </c>
      <c r="J10" s="283"/>
      <c r="K10" s="283"/>
      <c r="L10" s="283"/>
      <c r="M10" s="283"/>
    </row>
    <row r="11" spans="1:13">
      <c r="A11" s="190" t="s">
        <v>616</v>
      </c>
      <c r="B11" s="191">
        <v>9.4290000000000003</v>
      </c>
      <c r="C11" s="191"/>
      <c r="D11" s="191"/>
      <c r="E11" s="191"/>
      <c r="F11" s="191"/>
      <c r="H11" s="190" t="s">
        <v>665</v>
      </c>
      <c r="I11" s="283"/>
      <c r="J11" s="283"/>
      <c r="K11" s="283"/>
      <c r="L11" s="283"/>
      <c r="M11" s="283"/>
    </row>
    <row r="12" spans="1:13">
      <c r="A12" s="188" t="s">
        <v>103</v>
      </c>
      <c r="B12" s="191"/>
      <c r="C12" s="191"/>
      <c r="D12" s="191"/>
      <c r="E12" s="191"/>
      <c r="F12" s="191"/>
      <c r="H12" s="194" t="s">
        <v>666</v>
      </c>
      <c r="I12" s="283"/>
      <c r="J12" s="283"/>
      <c r="K12" s="283"/>
      <c r="L12" s="283"/>
      <c r="M12" s="283"/>
    </row>
    <row r="13" spans="1:13">
      <c r="A13" s="190"/>
      <c r="B13" s="191"/>
      <c r="C13" s="191"/>
      <c r="D13" s="191"/>
      <c r="E13" s="191"/>
      <c r="F13" s="191"/>
      <c r="H13" s="195" t="s">
        <v>179</v>
      </c>
      <c r="I13" s="283">
        <f>SUM(I9:I12)</f>
        <v>31.427066398217441</v>
      </c>
      <c r="J13" s="283">
        <f t="shared" ref="J13:M13" si="0">SUM(J9:J12)</f>
        <v>1.41</v>
      </c>
      <c r="K13" s="283">
        <f t="shared" si="0"/>
        <v>1.41</v>
      </c>
      <c r="L13" s="283">
        <f t="shared" si="0"/>
        <v>1.41</v>
      </c>
      <c r="M13" s="283">
        <f t="shared" si="0"/>
        <v>1.41</v>
      </c>
    </row>
    <row r="14" spans="1:13">
      <c r="A14" s="188" t="s">
        <v>104</v>
      </c>
      <c r="B14" s="191"/>
      <c r="C14" s="191"/>
      <c r="D14" s="191"/>
      <c r="E14" s="191"/>
      <c r="F14" s="191"/>
      <c r="H14" s="196"/>
      <c r="I14" s="283"/>
      <c r="J14" s="283"/>
      <c r="K14" s="283"/>
      <c r="L14" s="283"/>
      <c r="M14" s="283"/>
    </row>
    <row r="15" spans="1:13">
      <c r="B15" s="191"/>
      <c r="C15" s="191"/>
      <c r="D15" s="191"/>
      <c r="E15" s="191"/>
      <c r="F15" s="191"/>
      <c r="H15" s="190" t="s">
        <v>667</v>
      </c>
      <c r="I15" s="283">
        <v>8.7999999999999995E-2</v>
      </c>
      <c r="J15" s="283">
        <v>0.36699999999999999</v>
      </c>
      <c r="K15" s="283">
        <v>0.36699999999999999</v>
      </c>
      <c r="L15" s="283">
        <f>K15</f>
        <v>0.36699999999999999</v>
      </c>
      <c r="M15" s="283">
        <f>L15</f>
        <v>0.36699999999999999</v>
      </c>
    </row>
    <row r="16" spans="1:13">
      <c r="A16" s="190"/>
      <c r="B16" s="191"/>
      <c r="C16" s="191"/>
      <c r="D16" s="191"/>
      <c r="E16" s="191"/>
      <c r="F16" s="191"/>
      <c r="H16" s="190" t="s">
        <v>668</v>
      </c>
      <c r="I16" s="283"/>
      <c r="J16" s="283">
        <v>3.1245542937439996</v>
      </c>
      <c r="K16" s="283"/>
      <c r="L16" s="283"/>
      <c r="M16" s="283"/>
    </row>
    <row r="17" spans="1:13">
      <c r="A17" s="190"/>
      <c r="B17" s="191"/>
      <c r="C17" s="191"/>
      <c r="D17" s="191"/>
      <c r="E17" s="191"/>
      <c r="F17" s="191"/>
      <c r="H17" s="190" t="s">
        <v>669</v>
      </c>
      <c r="I17" s="283"/>
      <c r="J17" s="283"/>
      <c r="K17" s="283">
        <v>0.502</v>
      </c>
      <c r="L17" s="283">
        <v>0.502</v>
      </c>
      <c r="M17" s="283">
        <v>0.502</v>
      </c>
    </row>
    <row r="18" spans="1:13">
      <c r="A18" s="190"/>
      <c r="B18" s="191"/>
      <c r="C18" s="191"/>
      <c r="D18" s="191"/>
      <c r="E18" s="191"/>
      <c r="F18" s="191"/>
      <c r="H18" s="194" t="s">
        <v>670</v>
      </c>
      <c r="I18" s="283"/>
      <c r="J18" s="283"/>
      <c r="K18" s="283">
        <v>1.47</v>
      </c>
      <c r="L18" s="283">
        <v>1.47</v>
      </c>
      <c r="M18" s="283">
        <v>1.47</v>
      </c>
    </row>
    <row r="19" spans="1:13">
      <c r="H19" s="195" t="s">
        <v>180</v>
      </c>
      <c r="I19" s="283">
        <f>I15+I16+I17-I18</f>
        <v>8.7999999999999995E-2</v>
      </c>
      <c r="J19" s="283">
        <f t="shared" ref="J19:M19" si="1">J15+J16+J17-J18</f>
        <v>3.4915542937439996</v>
      </c>
      <c r="K19" s="283">
        <f t="shared" si="1"/>
        <v>-0.60099999999999998</v>
      </c>
      <c r="L19" s="283">
        <f t="shared" si="1"/>
        <v>-0.60099999999999998</v>
      </c>
      <c r="M19" s="283">
        <f t="shared" si="1"/>
        <v>-0.60099999999999998</v>
      </c>
    </row>
    <row r="20" spans="1:13">
      <c r="A20" s="190"/>
      <c r="B20" s="191"/>
      <c r="C20" s="191"/>
      <c r="D20" s="191"/>
      <c r="E20" s="191"/>
      <c r="F20" s="191"/>
      <c r="H20" s="196"/>
      <c r="I20" s="283"/>
      <c r="J20" s="283"/>
      <c r="K20" s="283"/>
      <c r="L20" s="283"/>
      <c r="M20" s="283"/>
    </row>
    <row r="21" spans="1:13">
      <c r="A21" s="190"/>
      <c r="B21" s="191"/>
      <c r="C21" s="191"/>
      <c r="D21" s="191"/>
      <c r="E21" s="191"/>
      <c r="F21" s="191"/>
      <c r="H21" s="190" t="s">
        <v>175</v>
      </c>
      <c r="I21" s="283"/>
      <c r="J21" s="283"/>
      <c r="K21" s="283"/>
      <c r="L21" s="283"/>
      <c r="M21" s="283"/>
    </row>
    <row r="22" spans="1:13">
      <c r="A22" s="190"/>
      <c r="B22" s="191"/>
      <c r="C22" s="191"/>
      <c r="D22" s="191"/>
      <c r="E22" s="191"/>
      <c r="F22" s="191"/>
      <c r="H22" s="190" t="s">
        <v>174</v>
      </c>
      <c r="I22" s="283"/>
      <c r="J22" s="283"/>
      <c r="K22" s="283"/>
      <c r="L22" s="283"/>
      <c r="M22" s="283"/>
    </row>
    <row r="23" spans="1:13">
      <c r="A23" s="190"/>
      <c r="B23" s="191"/>
      <c r="C23" s="191"/>
      <c r="D23" s="191"/>
      <c r="E23" s="191"/>
      <c r="F23" s="191"/>
      <c r="H23" s="190" t="s">
        <v>182</v>
      </c>
      <c r="I23" s="283"/>
      <c r="J23" s="283"/>
      <c r="K23" s="283"/>
      <c r="L23" s="283"/>
      <c r="M23" s="283"/>
    </row>
    <row r="24" spans="1:13">
      <c r="A24" s="190"/>
      <c r="B24" s="191"/>
      <c r="C24" s="191"/>
      <c r="D24" s="191"/>
      <c r="E24" s="191"/>
      <c r="F24" s="191"/>
      <c r="H24" s="194" t="s">
        <v>183</v>
      </c>
      <c r="I24" s="283"/>
      <c r="J24" s="283"/>
      <c r="K24" s="283"/>
      <c r="L24" s="283"/>
      <c r="M24" s="283"/>
    </row>
    <row r="25" spans="1:13">
      <c r="A25" s="190"/>
      <c r="B25" s="191"/>
      <c r="C25" s="191"/>
      <c r="D25" s="191"/>
      <c r="E25" s="191"/>
      <c r="F25" s="191"/>
      <c r="H25" s="195" t="s">
        <v>184</v>
      </c>
      <c r="I25" s="283">
        <f>I21+I22+I23-I24</f>
        <v>0</v>
      </c>
      <c r="J25" s="283">
        <f t="shared" ref="J25:M25" si="2">J21+J22+J23-J24</f>
        <v>0</v>
      </c>
      <c r="K25" s="283">
        <f t="shared" si="2"/>
        <v>0</v>
      </c>
      <c r="L25" s="283">
        <f t="shared" si="2"/>
        <v>0</v>
      </c>
      <c r="M25" s="283">
        <f t="shared" si="2"/>
        <v>0</v>
      </c>
    </row>
    <row r="26" spans="1:13">
      <c r="A26" s="190"/>
      <c r="B26" s="191"/>
      <c r="C26" s="191"/>
      <c r="D26" s="191"/>
      <c r="E26" s="191"/>
      <c r="F26" s="191"/>
      <c r="H26" s="196"/>
      <c r="I26" s="283"/>
      <c r="J26" s="283"/>
      <c r="K26" s="283"/>
      <c r="L26" s="283"/>
      <c r="M26" s="283"/>
    </row>
    <row r="27" spans="1:13">
      <c r="A27" s="190"/>
      <c r="B27" s="191"/>
      <c r="C27" s="191"/>
      <c r="D27" s="191"/>
      <c r="E27" s="191"/>
      <c r="F27" s="191"/>
      <c r="H27" s="190" t="s">
        <v>176</v>
      </c>
      <c r="I27" s="283"/>
      <c r="J27" s="283"/>
      <c r="K27" s="283"/>
      <c r="L27" s="283"/>
      <c r="M27" s="283"/>
    </row>
    <row r="28" spans="1:13">
      <c r="A28" s="190"/>
      <c r="B28" s="191"/>
      <c r="C28" s="191"/>
      <c r="D28" s="191"/>
      <c r="E28" s="191"/>
      <c r="F28" s="191"/>
      <c r="H28" s="190" t="s">
        <v>177</v>
      </c>
      <c r="I28" s="283"/>
      <c r="J28" s="283"/>
      <c r="K28" s="283"/>
      <c r="L28" s="283"/>
      <c r="M28" s="283"/>
    </row>
    <row r="29" spans="1:13">
      <c r="A29" s="190"/>
      <c r="B29" s="191"/>
      <c r="C29" s="191"/>
      <c r="D29" s="191"/>
      <c r="E29" s="191"/>
      <c r="F29" s="191"/>
      <c r="H29" s="190" t="s">
        <v>185</v>
      </c>
      <c r="I29" s="283"/>
      <c r="J29" s="283"/>
      <c r="K29" s="283"/>
      <c r="L29" s="283"/>
      <c r="M29" s="283"/>
    </row>
    <row r="30" spans="1:13">
      <c r="A30" s="190"/>
      <c r="B30" s="191"/>
      <c r="C30" s="191"/>
      <c r="D30" s="191"/>
      <c r="E30" s="191"/>
      <c r="F30" s="191"/>
      <c r="H30" s="194" t="s">
        <v>186</v>
      </c>
      <c r="I30" s="283"/>
      <c r="J30" s="283"/>
      <c r="K30" s="283"/>
      <c r="L30" s="283"/>
      <c r="M30" s="283"/>
    </row>
    <row r="31" spans="1:13">
      <c r="A31" s="188" t="s">
        <v>169</v>
      </c>
      <c r="B31" s="197">
        <f>SUM(B8:B15)</f>
        <v>32.548000000000002</v>
      </c>
      <c r="C31" s="197">
        <f>SUM(C8:C15)</f>
        <v>0</v>
      </c>
      <c r="D31" s="197">
        <f>SUM(D8:D15)</f>
        <v>0</v>
      </c>
      <c r="E31" s="197">
        <f>SUM(E8:E15)</f>
        <v>0</v>
      </c>
      <c r="F31" s="197">
        <f>SUM(F8:F15)</f>
        <v>0</v>
      </c>
      <c r="H31" s="195" t="s">
        <v>187</v>
      </c>
      <c r="I31" s="283">
        <f>I27+I28+I29-I30</f>
        <v>0</v>
      </c>
      <c r="J31" s="283">
        <f t="shared" ref="J31:M31" si="3">J27+J28+J29-J30</f>
        <v>0</v>
      </c>
      <c r="K31" s="283">
        <f t="shared" si="3"/>
        <v>0</v>
      </c>
      <c r="L31" s="283">
        <f t="shared" si="3"/>
        <v>0</v>
      </c>
      <c r="M31" s="283">
        <f t="shared" si="3"/>
        <v>0</v>
      </c>
    </row>
    <row r="32" spans="1:13">
      <c r="A32" s="188"/>
      <c r="B32" s="197"/>
      <c r="C32" s="197"/>
      <c r="D32" s="197"/>
      <c r="E32" s="197"/>
      <c r="F32" s="197"/>
      <c r="H32" s="195"/>
      <c r="I32" s="283"/>
      <c r="J32" s="283"/>
      <c r="K32" s="283"/>
      <c r="L32" s="283"/>
      <c r="M32" s="283"/>
    </row>
    <row r="33" spans="1:13">
      <c r="A33" s="792"/>
      <c r="B33" s="793"/>
      <c r="C33" s="793"/>
      <c r="D33" s="793"/>
      <c r="E33" s="793"/>
      <c r="F33" s="793"/>
      <c r="G33" s="794"/>
      <c r="H33" s="792"/>
      <c r="I33" s="795"/>
      <c r="J33" s="795"/>
      <c r="K33" s="795"/>
      <c r="L33" s="795"/>
      <c r="M33" s="795"/>
    </row>
    <row r="34" spans="1:13" ht="15.75">
      <c r="A34" s="789" t="s">
        <v>1131</v>
      </c>
      <c r="B34" s="790"/>
      <c r="C34" s="790"/>
      <c r="D34" s="790"/>
      <c r="E34" s="790"/>
      <c r="F34" s="790"/>
      <c r="H34" s="789" t="s">
        <v>100</v>
      </c>
      <c r="I34" s="791"/>
      <c r="J34" s="791"/>
      <c r="K34" s="791"/>
      <c r="L34" s="791"/>
      <c r="M34" s="791"/>
    </row>
    <row r="35" spans="1:13">
      <c r="A35" s="188" t="s">
        <v>101</v>
      </c>
      <c r="B35" s="190"/>
      <c r="C35" s="190"/>
      <c r="D35" s="190"/>
      <c r="E35" s="190"/>
      <c r="F35" s="190"/>
      <c r="H35" s="190" t="s">
        <v>671</v>
      </c>
      <c r="I35" s="284">
        <v>0.25305352800000003</v>
      </c>
      <c r="J35" s="284">
        <v>0.18285574773809526</v>
      </c>
      <c r="K35" s="284">
        <v>0.25019207447383895</v>
      </c>
      <c r="L35" s="284">
        <v>0</v>
      </c>
      <c r="M35" s="284">
        <v>0</v>
      </c>
    </row>
    <row r="36" spans="1:13">
      <c r="A36" s="190" t="s">
        <v>617</v>
      </c>
      <c r="B36" s="190">
        <v>10.195</v>
      </c>
      <c r="C36" s="190">
        <v>7.9589999999999996</v>
      </c>
      <c r="D36" s="190"/>
      <c r="E36" s="190"/>
      <c r="F36" s="190"/>
      <c r="H36" s="190" t="s">
        <v>672</v>
      </c>
      <c r="I36" s="284"/>
      <c r="J36" s="284">
        <v>7.7570591499999999</v>
      </c>
      <c r="K36" s="284"/>
      <c r="L36" s="284"/>
      <c r="M36" s="284"/>
    </row>
    <row r="37" spans="1:13">
      <c r="H37" s="190" t="s">
        <v>673</v>
      </c>
      <c r="I37" s="284">
        <v>0.36399999999999999</v>
      </c>
      <c r="J37" s="284">
        <v>0.36399999999999999</v>
      </c>
      <c r="K37" s="284"/>
      <c r="L37" s="284"/>
      <c r="M37" s="284"/>
    </row>
    <row r="38" spans="1:13">
      <c r="H38" s="194" t="s">
        <v>674</v>
      </c>
      <c r="I38" s="284"/>
      <c r="J38" s="284">
        <v>-0.25</v>
      </c>
      <c r="K38" s="284">
        <v>-1</v>
      </c>
      <c r="L38" s="284">
        <v>-1</v>
      </c>
      <c r="M38" s="284">
        <v>-1</v>
      </c>
    </row>
    <row r="39" spans="1:13">
      <c r="H39" s="195" t="s">
        <v>179</v>
      </c>
      <c r="I39" s="283">
        <f>I35+I36+I37-I38</f>
        <v>0.61705352800000002</v>
      </c>
      <c r="J39" s="283">
        <f t="shared" ref="J39:M39" si="4">J35+J36+J37-J38</f>
        <v>8.5539148977380961</v>
      </c>
      <c r="K39" s="283">
        <f t="shared" si="4"/>
        <v>1.2501920744738388</v>
      </c>
      <c r="L39" s="283">
        <f t="shared" si="4"/>
        <v>1</v>
      </c>
      <c r="M39" s="283">
        <f t="shared" si="4"/>
        <v>1</v>
      </c>
    </row>
    <row r="40" spans="1:13" s="116" customFormat="1" ht="15.75"/>
    <row r="41" spans="1:13">
      <c r="A41" s="188" t="s">
        <v>102</v>
      </c>
      <c r="B41" s="190"/>
      <c r="C41" s="190"/>
      <c r="D41" s="190"/>
      <c r="E41" s="190"/>
      <c r="F41" s="190"/>
      <c r="H41" s="196"/>
      <c r="I41" s="285"/>
      <c r="J41" s="285"/>
      <c r="K41" s="285"/>
      <c r="L41" s="285"/>
      <c r="M41" s="286"/>
    </row>
    <row r="42" spans="1:13">
      <c r="A42" s="190" t="s">
        <v>618</v>
      </c>
      <c r="B42" s="190"/>
      <c r="C42" s="190">
        <v>2.2000000000000002</v>
      </c>
      <c r="D42" s="190"/>
      <c r="E42" s="190"/>
      <c r="F42" s="190"/>
      <c r="H42" s="190" t="s">
        <v>675</v>
      </c>
      <c r="I42" s="284"/>
      <c r="J42" s="284"/>
      <c r="K42" s="284"/>
      <c r="L42" s="284"/>
      <c r="M42" s="284"/>
    </row>
    <row r="43" spans="1:13">
      <c r="H43" s="190" t="s">
        <v>676</v>
      </c>
      <c r="I43" s="284"/>
      <c r="J43" s="284">
        <v>2.2000000000000002</v>
      </c>
      <c r="K43" s="284"/>
      <c r="L43" s="284"/>
      <c r="M43" s="284"/>
    </row>
    <row r="44" spans="1:13">
      <c r="H44" s="190" t="s">
        <v>677</v>
      </c>
      <c r="I44" s="284"/>
      <c r="J44" s="284"/>
      <c r="K44" s="284"/>
      <c r="L44" s="284"/>
      <c r="M44" s="284"/>
    </row>
    <row r="45" spans="1:13">
      <c r="H45" s="194" t="s">
        <v>678</v>
      </c>
      <c r="I45" s="284"/>
      <c r="J45" s="284"/>
      <c r="K45" s="284"/>
      <c r="L45" s="284"/>
      <c r="M45" s="284"/>
    </row>
    <row r="46" spans="1:13">
      <c r="H46" s="195" t="s">
        <v>180</v>
      </c>
      <c r="I46" s="283">
        <f>I42+I43+I44-I45</f>
        <v>0</v>
      </c>
      <c r="J46" s="283">
        <f t="shared" ref="J46:M46" si="5">J42+J43+J44-J45</f>
        <v>2.2000000000000002</v>
      </c>
      <c r="K46" s="283">
        <f t="shared" si="5"/>
        <v>0</v>
      </c>
      <c r="L46" s="283">
        <f t="shared" si="5"/>
        <v>0</v>
      </c>
      <c r="M46" s="283">
        <f t="shared" si="5"/>
        <v>0</v>
      </c>
    </row>
    <row r="47" spans="1:13">
      <c r="H47" s="196"/>
      <c r="I47" s="287"/>
      <c r="J47" s="287"/>
      <c r="K47" s="287"/>
      <c r="L47" s="287"/>
      <c r="M47" s="288"/>
    </row>
    <row r="48" spans="1:13">
      <c r="A48" s="188" t="s">
        <v>103</v>
      </c>
      <c r="B48" s="190"/>
      <c r="C48" s="190"/>
      <c r="D48" s="190"/>
      <c r="E48" s="190"/>
      <c r="F48" s="190"/>
      <c r="H48" s="190" t="s">
        <v>679</v>
      </c>
      <c r="I48" s="284"/>
      <c r="J48" s="284"/>
      <c r="K48" s="284">
        <f>L48/4*2</f>
        <v>0.22649999999999998</v>
      </c>
      <c r="L48" s="284">
        <f>0.311+0.142</f>
        <v>0.45299999999999996</v>
      </c>
      <c r="M48" s="284">
        <f>L48</f>
        <v>0.45299999999999996</v>
      </c>
    </row>
    <row r="49" spans="1:14">
      <c r="A49" s="190" t="s">
        <v>619</v>
      </c>
      <c r="B49" s="190">
        <v>6.4</v>
      </c>
      <c r="C49" s="190">
        <v>10</v>
      </c>
      <c r="D49" s="190">
        <v>3</v>
      </c>
      <c r="E49" s="190"/>
      <c r="F49" s="190"/>
      <c r="H49" s="190" t="s">
        <v>680</v>
      </c>
      <c r="I49" s="284"/>
      <c r="J49" s="284"/>
      <c r="K49" s="284">
        <v>7.3</v>
      </c>
      <c r="L49" s="284"/>
      <c r="M49" s="284"/>
    </row>
    <row r="50" spans="1:14">
      <c r="H50" s="190" t="s">
        <v>681</v>
      </c>
      <c r="I50" s="284"/>
      <c r="J50" s="284"/>
      <c r="K50" s="289"/>
      <c r="L50" s="289"/>
      <c r="M50" s="289"/>
      <c r="N50" s="117" t="s">
        <v>613</v>
      </c>
    </row>
    <row r="51" spans="1:14">
      <c r="H51" s="194" t="s">
        <v>682</v>
      </c>
      <c r="I51" s="284"/>
      <c r="J51" s="284"/>
      <c r="K51" s="289"/>
      <c r="L51" s="289"/>
      <c r="M51" s="289"/>
      <c r="N51" s="117" t="s">
        <v>613</v>
      </c>
    </row>
    <row r="52" spans="1:14">
      <c r="H52" s="195" t="s">
        <v>184</v>
      </c>
      <c r="I52" s="289">
        <f>I48+I49+I50-I51</f>
        <v>0</v>
      </c>
      <c r="J52" s="283">
        <f t="shared" ref="J52:M52" si="6">J48+J49+J50-J51</f>
        <v>0</v>
      </c>
      <c r="K52" s="283">
        <f t="shared" si="6"/>
        <v>7.5264999999999995</v>
      </c>
      <c r="L52" s="283">
        <f t="shared" si="6"/>
        <v>0.45299999999999996</v>
      </c>
      <c r="M52" s="283">
        <f t="shared" si="6"/>
        <v>0.45299999999999996</v>
      </c>
    </row>
    <row r="53" spans="1:14">
      <c r="H53" s="196"/>
      <c r="I53" s="287"/>
      <c r="J53" s="285"/>
      <c r="K53" s="287"/>
      <c r="L53" s="287"/>
      <c r="M53" s="288"/>
    </row>
    <row r="54" spans="1:14">
      <c r="A54" s="188" t="s">
        <v>104</v>
      </c>
      <c r="B54" s="190"/>
      <c r="C54" s="190"/>
      <c r="D54" s="190"/>
      <c r="E54" s="190"/>
      <c r="F54" s="190"/>
      <c r="H54" s="190" t="s">
        <v>683</v>
      </c>
      <c r="I54" s="290"/>
      <c r="J54" s="284"/>
      <c r="K54" s="284"/>
      <c r="L54" s="284">
        <f>0.142+0.284</f>
        <v>0.42599999999999993</v>
      </c>
      <c r="M54" s="290"/>
    </row>
    <row r="55" spans="1:14">
      <c r="A55" s="190" t="s">
        <v>620</v>
      </c>
      <c r="B55" s="190">
        <v>1</v>
      </c>
      <c r="C55" s="190">
        <v>12.4</v>
      </c>
      <c r="D55" s="190">
        <v>2.8</v>
      </c>
      <c r="E55" s="190"/>
      <c r="F55" s="190"/>
      <c r="H55" s="190" t="s">
        <v>684</v>
      </c>
      <c r="I55" s="290"/>
      <c r="J55" s="284"/>
      <c r="K55" s="284">
        <v>6</v>
      </c>
      <c r="L55" s="284"/>
      <c r="M55" s="290"/>
    </row>
    <row r="56" spans="1:14">
      <c r="H56" s="190" t="s">
        <v>685</v>
      </c>
      <c r="I56" s="284"/>
      <c r="J56" s="290"/>
      <c r="K56" s="284"/>
      <c r="L56" s="284"/>
      <c r="M56" s="284"/>
      <c r="N56" s="117" t="s">
        <v>613</v>
      </c>
    </row>
    <row r="57" spans="1:14">
      <c r="H57" s="194" t="s">
        <v>686</v>
      </c>
      <c r="I57" s="290"/>
      <c r="J57" s="284"/>
      <c r="K57" s="290"/>
      <c r="L57" s="290"/>
      <c r="M57" s="290"/>
      <c r="N57" s="117" t="s">
        <v>613</v>
      </c>
    </row>
    <row r="58" spans="1:14">
      <c r="H58" s="195" t="s">
        <v>187</v>
      </c>
      <c r="I58" s="283">
        <f>I54+I55+I56-I57</f>
        <v>0</v>
      </c>
      <c r="J58" s="283">
        <f t="shared" ref="J58:M58" si="7">J54+J55+J56-J57</f>
        <v>0</v>
      </c>
      <c r="K58" s="283">
        <f t="shared" si="7"/>
        <v>6</v>
      </c>
      <c r="L58" s="283">
        <f t="shared" si="7"/>
        <v>0.42599999999999993</v>
      </c>
      <c r="M58" s="283">
        <f t="shared" si="7"/>
        <v>0</v>
      </c>
    </row>
    <row r="59" spans="1:14" ht="15.75">
      <c r="H59" s="196"/>
      <c r="I59" s="287"/>
      <c r="J59" s="287"/>
      <c r="K59" s="287"/>
      <c r="L59" s="287"/>
      <c r="M59" s="288"/>
      <c r="N59" s="116"/>
    </row>
    <row r="60" spans="1:14">
      <c r="A60" s="188" t="s">
        <v>163</v>
      </c>
      <c r="B60" s="190"/>
      <c r="C60" s="190"/>
      <c r="D60" s="190"/>
      <c r="E60" s="190"/>
      <c r="F60" s="190"/>
      <c r="H60" s="190" t="s">
        <v>687</v>
      </c>
      <c r="I60" s="284">
        <v>0.35</v>
      </c>
      <c r="J60" s="284"/>
      <c r="K60" s="290"/>
      <c r="L60" s="290"/>
      <c r="M60" s="290"/>
    </row>
    <row r="61" spans="1:14" ht="15.75">
      <c r="A61" s="190" t="s">
        <v>621</v>
      </c>
      <c r="B61" s="190">
        <v>2.653</v>
      </c>
      <c r="C61" s="190"/>
      <c r="D61" s="190"/>
      <c r="E61" s="190"/>
      <c r="F61" s="190"/>
      <c r="H61" s="190" t="s">
        <v>688</v>
      </c>
      <c r="I61" s="284">
        <v>1.2765</v>
      </c>
      <c r="J61" s="284"/>
      <c r="K61" s="290"/>
      <c r="L61" s="290"/>
      <c r="M61" s="290"/>
      <c r="N61" s="116"/>
    </row>
    <row r="62" spans="1:14">
      <c r="H62" s="190" t="s">
        <v>689</v>
      </c>
      <c r="I62" s="284"/>
      <c r="J62" s="290"/>
      <c r="K62" s="284"/>
      <c r="L62" s="284"/>
      <c r="M62" s="284"/>
      <c r="N62" s="117" t="s">
        <v>613</v>
      </c>
    </row>
    <row r="63" spans="1:14">
      <c r="H63" s="194" t="s">
        <v>690</v>
      </c>
      <c r="I63" s="290"/>
      <c r="J63" s="284"/>
      <c r="K63" s="290"/>
      <c r="L63" s="290"/>
      <c r="M63" s="290"/>
      <c r="N63" s="117" t="s">
        <v>613</v>
      </c>
    </row>
    <row r="64" spans="1:14">
      <c r="H64" s="195" t="s">
        <v>691</v>
      </c>
      <c r="I64" s="283">
        <f>I60+I61+I62-I63</f>
        <v>1.6265000000000001</v>
      </c>
      <c r="J64" s="283">
        <f t="shared" ref="J64:M64" si="8">J60+J61+J62-J63</f>
        <v>0</v>
      </c>
      <c r="K64" s="283">
        <f t="shared" si="8"/>
        <v>0</v>
      </c>
      <c r="L64" s="283">
        <f t="shared" si="8"/>
        <v>0</v>
      </c>
      <c r="M64" s="283">
        <f t="shared" si="8"/>
        <v>0</v>
      </c>
    </row>
    <row r="65" spans="1:14" ht="15.75">
      <c r="H65" s="116"/>
      <c r="I65" s="291"/>
      <c r="J65" s="291"/>
      <c r="K65" s="291"/>
      <c r="L65" s="291"/>
      <c r="M65" s="291"/>
      <c r="N65" s="116"/>
    </row>
    <row r="66" spans="1:14">
      <c r="A66" s="188" t="s">
        <v>164</v>
      </c>
      <c r="B66" s="190"/>
      <c r="C66" s="190"/>
      <c r="D66" s="190"/>
      <c r="E66" s="190"/>
      <c r="F66" s="190"/>
      <c r="H66" s="190" t="s">
        <v>692</v>
      </c>
      <c r="I66" s="290"/>
      <c r="J66" s="284">
        <v>0.21731474557692307</v>
      </c>
      <c r="K66" s="284">
        <v>0.22165973615384615</v>
      </c>
      <c r="L66" s="284">
        <f>K66</f>
        <v>0.22165973615384615</v>
      </c>
      <c r="M66" s="284">
        <f>L66</f>
        <v>0.22165973615384615</v>
      </c>
    </row>
    <row r="67" spans="1:14" ht="15.75">
      <c r="A67" s="190" t="s">
        <v>622</v>
      </c>
      <c r="B67" s="190">
        <v>4.96</v>
      </c>
      <c r="C67" s="190"/>
      <c r="D67" s="190"/>
      <c r="E67" s="190"/>
      <c r="F67" s="190"/>
      <c r="H67" s="190" t="s">
        <v>693</v>
      </c>
      <c r="I67" s="284">
        <v>2.2593950999999999</v>
      </c>
      <c r="J67" s="284"/>
      <c r="K67" s="290"/>
      <c r="L67" s="290"/>
      <c r="M67" s="290"/>
      <c r="N67" s="116"/>
    </row>
    <row r="68" spans="1:14">
      <c r="H68" s="190" t="s">
        <v>694</v>
      </c>
      <c r="I68" s="284"/>
      <c r="J68" s="290"/>
      <c r="K68" s="284"/>
      <c r="L68" s="284"/>
      <c r="M68" s="284"/>
      <c r="N68" s="117" t="s">
        <v>613</v>
      </c>
    </row>
    <row r="69" spans="1:14">
      <c r="H69" s="194" t="s">
        <v>695</v>
      </c>
      <c r="I69" s="290"/>
      <c r="J69" s="284"/>
      <c r="K69" s="290"/>
      <c r="L69" s="290"/>
      <c r="M69" s="290"/>
      <c r="N69" s="117" t="s">
        <v>613</v>
      </c>
    </row>
    <row r="70" spans="1:14">
      <c r="H70" s="195" t="s">
        <v>696</v>
      </c>
      <c r="I70" s="283">
        <f>I66+I67+I68-I69</f>
        <v>2.2593950999999999</v>
      </c>
      <c r="J70" s="283">
        <f t="shared" ref="J70:M70" si="9">J66+J67+J68-J69</f>
        <v>0.21731474557692307</v>
      </c>
      <c r="K70" s="283">
        <f t="shared" si="9"/>
        <v>0.22165973615384615</v>
      </c>
      <c r="L70" s="283">
        <f t="shared" si="9"/>
        <v>0.22165973615384615</v>
      </c>
      <c r="M70" s="283">
        <f t="shared" si="9"/>
        <v>0.22165973615384615</v>
      </c>
    </row>
    <row r="71" spans="1:14">
      <c r="H71" s="117"/>
      <c r="I71" s="292"/>
      <c r="J71" s="292"/>
      <c r="K71" s="292"/>
      <c r="L71" s="292"/>
      <c r="M71" s="292"/>
    </row>
    <row r="72" spans="1:14">
      <c r="A72" s="188" t="s">
        <v>165</v>
      </c>
      <c r="B72" s="190"/>
      <c r="C72" s="190"/>
      <c r="D72" s="190"/>
      <c r="E72" s="190"/>
      <c r="F72" s="190"/>
      <c r="H72" s="190" t="s">
        <v>697</v>
      </c>
      <c r="I72" s="284">
        <v>0.2</v>
      </c>
      <c r="J72" s="284">
        <v>0.6</v>
      </c>
      <c r="K72" s="284">
        <v>1</v>
      </c>
      <c r="L72" s="284">
        <v>1.4</v>
      </c>
      <c r="M72" s="284">
        <v>1.8</v>
      </c>
    </row>
    <row r="73" spans="1:14">
      <c r="A73" s="190" t="s">
        <v>623</v>
      </c>
      <c r="B73" s="190">
        <v>2</v>
      </c>
      <c r="C73" s="190">
        <v>2</v>
      </c>
      <c r="D73" s="190">
        <v>2</v>
      </c>
      <c r="E73" s="190">
        <v>2</v>
      </c>
      <c r="F73" s="190">
        <v>2</v>
      </c>
      <c r="H73" s="190" t="s">
        <v>698</v>
      </c>
      <c r="I73" s="284"/>
      <c r="J73" s="284"/>
      <c r="K73" s="284"/>
      <c r="L73" s="284"/>
      <c r="M73" s="284"/>
    </row>
    <row r="74" spans="1:14" ht="15.75">
      <c r="H74" s="190" t="s">
        <v>699</v>
      </c>
      <c r="I74" s="284"/>
      <c r="J74" s="290"/>
      <c r="K74" s="284"/>
      <c r="L74" s="284"/>
      <c r="M74" s="284"/>
      <c r="N74" s="116"/>
    </row>
    <row r="75" spans="1:14">
      <c r="H75" s="194" t="s">
        <v>700</v>
      </c>
      <c r="I75" s="290"/>
      <c r="J75" s="284"/>
      <c r="K75" s="290"/>
      <c r="L75" s="290"/>
      <c r="M75" s="290"/>
    </row>
    <row r="76" spans="1:14" ht="15.75">
      <c r="H76" s="195" t="s">
        <v>701</v>
      </c>
      <c r="I76" s="283">
        <f>I72+I73+I74-I75</f>
        <v>0.2</v>
      </c>
      <c r="J76" s="283">
        <f t="shared" ref="J76:M76" si="10">J72+J73+J74-J75</f>
        <v>0.6</v>
      </c>
      <c r="K76" s="283">
        <f t="shared" si="10"/>
        <v>1</v>
      </c>
      <c r="L76" s="283">
        <f t="shared" si="10"/>
        <v>1.4</v>
      </c>
      <c r="M76" s="283">
        <f t="shared" si="10"/>
        <v>1.8</v>
      </c>
      <c r="N76" s="116"/>
    </row>
    <row r="77" spans="1:14">
      <c r="H77" s="117"/>
      <c r="I77" s="292"/>
      <c r="J77" s="292"/>
      <c r="K77" s="292"/>
      <c r="L77" s="292"/>
      <c r="M77" s="292"/>
    </row>
    <row r="78" spans="1:14">
      <c r="A78" s="188" t="s">
        <v>166</v>
      </c>
      <c r="B78" s="190"/>
      <c r="C78" s="190"/>
      <c r="D78" s="190"/>
      <c r="E78" s="190"/>
      <c r="F78" s="190"/>
      <c r="H78" s="190" t="s">
        <v>702</v>
      </c>
      <c r="I78" s="284">
        <v>0.12</v>
      </c>
      <c r="J78" s="284">
        <f>0.24+0.12</f>
        <v>0.36</v>
      </c>
      <c r="K78" s="284">
        <f>0.24+J78</f>
        <v>0.6</v>
      </c>
      <c r="L78" s="284">
        <f t="shared" ref="L78:M78" si="11">0.24+K78</f>
        <v>0.84</v>
      </c>
      <c r="M78" s="284">
        <f t="shared" si="11"/>
        <v>1.08</v>
      </c>
    </row>
    <row r="79" spans="1:14">
      <c r="A79" s="190" t="s">
        <v>624</v>
      </c>
      <c r="B79" s="190">
        <v>2</v>
      </c>
      <c r="C79" s="190">
        <v>2</v>
      </c>
      <c r="D79" s="190">
        <v>2</v>
      </c>
      <c r="E79" s="190">
        <v>2</v>
      </c>
      <c r="F79" s="190">
        <v>2</v>
      </c>
      <c r="H79" s="190" t="s">
        <v>703</v>
      </c>
      <c r="I79" s="284">
        <v>1.5</v>
      </c>
      <c r="J79" s="284">
        <v>1.5</v>
      </c>
      <c r="K79" s="284">
        <v>1.5</v>
      </c>
      <c r="L79" s="284">
        <v>1.5</v>
      </c>
      <c r="M79" s="284">
        <v>1.5</v>
      </c>
    </row>
    <row r="80" spans="1:14">
      <c r="H80" s="190" t="s">
        <v>704</v>
      </c>
      <c r="I80" s="284"/>
      <c r="J80" s="290"/>
      <c r="K80" s="284"/>
      <c r="L80" s="284"/>
      <c r="M80" s="284"/>
      <c r="N80" s="117" t="s">
        <v>613</v>
      </c>
    </row>
    <row r="81" spans="1:14">
      <c r="H81" s="194" t="s">
        <v>705</v>
      </c>
      <c r="I81" s="290"/>
      <c r="J81" s="284"/>
      <c r="K81" s="290"/>
      <c r="L81" s="290"/>
      <c r="M81" s="290"/>
      <c r="N81" s="117" t="s">
        <v>613</v>
      </c>
    </row>
    <row r="82" spans="1:14">
      <c r="H82" s="195" t="s">
        <v>706</v>
      </c>
      <c r="I82" s="283">
        <f>I78+I79+I80-I81</f>
        <v>1.62</v>
      </c>
      <c r="J82" s="283">
        <f t="shared" ref="J82:M82" si="12">J78+J79+J80-J81</f>
        <v>1.8599999999999999</v>
      </c>
      <c r="K82" s="283">
        <f t="shared" si="12"/>
        <v>2.1</v>
      </c>
      <c r="L82" s="283">
        <f t="shared" si="12"/>
        <v>2.34</v>
      </c>
      <c r="M82" s="283">
        <f t="shared" si="12"/>
        <v>2.58</v>
      </c>
    </row>
    <row r="83" spans="1:14">
      <c r="H83" s="196"/>
      <c r="I83" s="287"/>
      <c r="J83" s="287"/>
      <c r="K83" s="287"/>
      <c r="L83" s="287"/>
      <c r="M83" s="288"/>
    </row>
    <row r="84" spans="1:14">
      <c r="A84" s="188" t="s">
        <v>167</v>
      </c>
      <c r="B84" s="190"/>
      <c r="C84" s="190"/>
      <c r="D84" s="190"/>
      <c r="E84" s="190"/>
      <c r="F84" s="190"/>
      <c r="H84" s="190" t="s">
        <v>707</v>
      </c>
      <c r="I84" s="284">
        <v>0.12</v>
      </c>
      <c r="J84" s="284">
        <f>0.24+0.12</f>
        <v>0.36</v>
      </c>
      <c r="K84" s="284">
        <f>0.24+J84</f>
        <v>0.6</v>
      </c>
      <c r="L84" s="284">
        <f t="shared" ref="L84:M84" si="13">0.24+K84</f>
        <v>0.84</v>
      </c>
      <c r="M84" s="284">
        <f t="shared" si="13"/>
        <v>1.08</v>
      </c>
    </row>
    <row r="85" spans="1:14">
      <c r="A85" s="190" t="s">
        <v>625</v>
      </c>
      <c r="B85" s="190">
        <v>2</v>
      </c>
      <c r="C85" s="190">
        <v>2</v>
      </c>
      <c r="D85" s="190">
        <v>2</v>
      </c>
      <c r="E85" s="190">
        <v>2</v>
      </c>
      <c r="F85" s="190">
        <v>2</v>
      </c>
      <c r="H85" s="190" t="s">
        <v>708</v>
      </c>
      <c r="I85" s="284">
        <v>1.5</v>
      </c>
      <c r="J85" s="284">
        <v>1.5</v>
      </c>
      <c r="K85" s="284">
        <v>1.5</v>
      </c>
      <c r="L85" s="284">
        <v>1.5</v>
      </c>
      <c r="M85" s="284">
        <v>1.5</v>
      </c>
    </row>
    <row r="86" spans="1:14">
      <c r="H86" s="190" t="s">
        <v>709</v>
      </c>
      <c r="I86" s="284"/>
      <c r="J86" s="290"/>
      <c r="K86" s="284"/>
      <c r="L86" s="284"/>
      <c r="M86" s="284"/>
      <c r="N86" s="117" t="s">
        <v>613</v>
      </c>
    </row>
    <row r="87" spans="1:14">
      <c r="H87" s="194" t="s">
        <v>710</v>
      </c>
      <c r="I87" s="290"/>
      <c r="J87" s="284"/>
      <c r="K87" s="290"/>
      <c r="L87" s="290"/>
      <c r="M87" s="290"/>
      <c r="N87" s="117" t="s">
        <v>613</v>
      </c>
    </row>
    <row r="88" spans="1:14">
      <c r="H88" s="195" t="s">
        <v>711</v>
      </c>
      <c r="I88" s="283">
        <f>I84+I85+I86-I87</f>
        <v>1.62</v>
      </c>
      <c r="J88" s="283">
        <f t="shared" ref="J88:M88" si="14">J84+J85+J86-J87</f>
        <v>1.8599999999999999</v>
      </c>
      <c r="K88" s="283">
        <f t="shared" si="14"/>
        <v>2.1</v>
      </c>
      <c r="L88" s="283">
        <f t="shared" si="14"/>
        <v>2.34</v>
      </c>
      <c r="M88" s="283">
        <f t="shared" si="14"/>
        <v>2.58</v>
      </c>
    </row>
    <row r="89" spans="1:14">
      <c r="H89" s="196"/>
      <c r="I89" s="287"/>
      <c r="J89" s="287"/>
      <c r="K89" s="287"/>
      <c r="L89" s="287"/>
      <c r="M89" s="288"/>
    </row>
    <row r="90" spans="1:14">
      <c r="A90" s="188" t="s">
        <v>168</v>
      </c>
      <c r="B90" s="190"/>
      <c r="C90" s="190"/>
      <c r="D90" s="190"/>
      <c r="E90" s="190"/>
      <c r="F90" s="190"/>
      <c r="H90" s="190" t="s">
        <v>712</v>
      </c>
      <c r="I90" s="284">
        <v>0.12</v>
      </c>
      <c r="J90" s="284">
        <f>0.24+0.12</f>
        <v>0.36</v>
      </c>
      <c r="K90" s="284">
        <f>0.24+J90</f>
        <v>0.6</v>
      </c>
      <c r="L90" s="284">
        <f t="shared" ref="L90:M90" si="15">0.24+K90</f>
        <v>0.84</v>
      </c>
      <c r="M90" s="284">
        <f t="shared" si="15"/>
        <v>1.08</v>
      </c>
    </row>
    <row r="91" spans="1:14">
      <c r="A91" s="190" t="s">
        <v>626</v>
      </c>
      <c r="B91" s="190">
        <v>2</v>
      </c>
      <c r="C91" s="190">
        <v>2</v>
      </c>
      <c r="D91" s="190">
        <v>2</v>
      </c>
      <c r="E91" s="190">
        <v>2</v>
      </c>
      <c r="F91" s="190">
        <v>2</v>
      </c>
      <c r="H91" s="190" t="s">
        <v>713</v>
      </c>
      <c r="I91" s="284">
        <v>1.5</v>
      </c>
      <c r="J91" s="284">
        <v>1.5</v>
      </c>
      <c r="K91" s="284">
        <v>1.5</v>
      </c>
      <c r="L91" s="284">
        <v>1.5</v>
      </c>
      <c r="M91" s="284">
        <v>1.5</v>
      </c>
    </row>
    <row r="92" spans="1:14">
      <c r="H92" s="190" t="s">
        <v>714</v>
      </c>
      <c r="I92" s="284"/>
      <c r="J92" s="290"/>
      <c r="K92" s="284"/>
      <c r="L92" s="284"/>
      <c r="M92" s="284"/>
      <c r="N92" s="117" t="s">
        <v>613</v>
      </c>
    </row>
    <row r="93" spans="1:14">
      <c r="H93" s="194" t="s">
        <v>715</v>
      </c>
      <c r="I93" s="290"/>
      <c r="J93" s="284"/>
      <c r="K93" s="290"/>
      <c r="L93" s="290"/>
      <c r="M93" s="290"/>
      <c r="N93" s="117" t="s">
        <v>613</v>
      </c>
    </row>
    <row r="94" spans="1:14">
      <c r="H94" s="195" t="s">
        <v>716</v>
      </c>
      <c r="I94" s="283">
        <f>I90+I91+I92-I93</f>
        <v>1.62</v>
      </c>
      <c r="J94" s="283">
        <f t="shared" ref="J94:M94" si="16">J90+J91+J92-J93</f>
        <v>1.8599999999999999</v>
      </c>
      <c r="K94" s="283">
        <f t="shared" si="16"/>
        <v>2.1</v>
      </c>
      <c r="L94" s="283">
        <f t="shared" si="16"/>
        <v>2.34</v>
      </c>
      <c r="M94" s="283">
        <f t="shared" si="16"/>
        <v>2.58</v>
      </c>
    </row>
    <row r="95" spans="1:14">
      <c r="H95" s="280"/>
      <c r="I95" s="287"/>
      <c r="J95" s="287"/>
      <c r="K95" s="287"/>
      <c r="L95" s="287"/>
      <c r="M95" s="288"/>
    </row>
    <row r="96" spans="1:14">
      <c r="A96" s="188" t="s">
        <v>627</v>
      </c>
      <c r="B96" s="190"/>
      <c r="C96" s="190"/>
      <c r="D96" s="190"/>
      <c r="E96" s="190"/>
      <c r="F96" s="190"/>
      <c r="H96" s="190" t="s">
        <v>717</v>
      </c>
      <c r="I96" s="284">
        <v>0.5</v>
      </c>
      <c r="J96" s="284">
        <v>0.75</v>
      </c>
      <c r="K96" s="284">
        <v>1</v>
      </c>
      <c r="L96" s="284">
        <v>1.4</v>
      </c>
      <c r="M96" s="284">
        <v>1.8</v>
      </c>
    </row>
    <row r="97" spans="1:14">
      <c r="A97" s="190" t="s">
        <v>628</v>
      </c>
      <c r="B97" s="190">
        <v>6.5</v>
      </c>
      <c r="C97" s="190">
        <v>5.6</v>
      </c>
      <c r="D97" s="190">
        <v>6.4</v>
      </c>
      <c r="E97" s="190">
        <v>2</v>
      </c>
      <c r="F97" s="190">
        <v>2</v>
      </c>
      <c r="H97" s="190" t="s">
        <v>718</v>
      </c>
      <c r="I97" s="290"/>
      <c r="J97" s="284"/>
      <c r="K97" s="290"/>
      <c r="L97" s="290"/>
      <c r="M97" s="290"/>
    </row>
    <row r="98" spans="1:14">
      <c r="H98" s="190" t="s">
        <v>719</v>
      </c>
      <c r="I98" s="284"/>
      <c r="J98" s="290"/>
      <c r="K98" s="284"/>
      <c r="L98" s="284"/>
      <c r="M98" s="284"/>
    </row>
    <row r="99" spans="1:14" s="116" customFormat="1" ht="15.75">
      <c r="H99" s="194" t="s">
        <v>720</v>
      </c>
      <c r="I99" s="290"/>
      <c r="J99" s="284"/>
      <c r="K99" s="290"/>
      <c r="L99" s="290"/>
      <c r="M99" s="290"/>
      <c r="N99" s="117"/>
    </row>
    <row r="100" spans="1:14">
      <c r="H100" s="195" t="s">
        <v>721</v>
      </c>
      <c r="I100" s="283">
        <f>I96+I97+I98-I99</f>
        <v>0.5</v>
      </c>
      <c r="J100" s="283">
        <f t="shared" ref="J100:M100" si="17">J96+J97+J98-J99</f>
        <v>0.75</v>
      </c>
      <c r="K100" s="283">
        <f t="shared" si="17"/>
        <v>1</v>
      </c>
      <c r="L100" s="283">
        <f t="shared" si="17"/>
        <v>1.4</v>
      </c>
      <c r="M100" s="283">
        <f t="shared" si="17"/>
        <v>1.8</v>
      </c>
    </row>
    <row r="101" spans="1:14" s="116" customFormat="1" ht="15.75">
      <c r="H101" s="280"/>
      <c r="I101" s="287"/>
      <c r="J101" s="287"/>
      <c r="K101" s="287"/>
      <c r="L101" s="287"/>
      <c r="M101" s="288"/>
      <c r="N101" s="117"/>
    </row>
    <row r="102" spans="1:14">
      <c r="A102" s="188" t="s">
        <v>629</v>
      </c>
      <c r="B102" s="190"/>
      <c r="C102" s="190"/>
      <c r="D102" s="190"/>
      <c r="E102" s="190"/>
      <c r="F102" s="190"/>
      <c r="H102" s="190" t="s">
        <v>722</v>
      </c>
      <c r="I102" s="290"/>
      <c r="J102" s="284"/>
      <c r="K102" s="290"/>
      <c r="L102" s="290"/>
      <c r="M102" s="290"/>
      <c r="N102" s="117" t="s">
        <v>613</v>
      </c>
    </row>
    <row r="103" spans="1:14">
      <c r="A103" s="190" t="s">
        <v>630</v>
      </c>
      <c r="B103" s="190">
        <v>2</v>
      </c>
      <c r="C103" s="190">
        <v>4</v>
      </c>
      <c r="D103" s="190">
        <v>20</v>
      </c>
      <c r="E103" s="190">
        <v>30</v>
      </c>
      <c r="F103" s="190">
        <v>14</v>
      </c>
      <c r="H103" s="190" t="s">
        <v>723</v>
      </c>
      <c r="I103" s="290"/>
      <c r="J103" s="284"/>
      <c r="K103" s="290"/>
      <c r="L103" s="290"/>
      <c r="M103" s="284">
        <v>25.2</v>
      </c>
    </row>
    <row r="104" spans="1:14">
      <c r="H104" s="190" t="s">
        <v>724</v>
      </c>
      <c r="I104" s="284"/>
      <c r="J104" s="290"/>
      <c r="K104" s="284"/>
      <c r="L104" s="284"/>
      <c r="M104" s="284"/>
      <c r="N104" s="117" t="s">
        <v>613</v>
      </c>
    </row>
    <row r="105" spans="1:14" s="116" customFormat="1" ht="15.75">
      <c r="H105" s="194" t="s">
        <v>725</v>
      </c>
      <c r="I105" s="290"/>
      <c r="J105" s="284"/>
      <c r="K105" s="290"/>
      <c r="L105" s="290"/>
      <c r="M105" s="290"/>
      <c r="N105" s="117" t="s">
        <v>613</v>
      </c>
    </row>
    <row r="106" spans="1:14">
      <c r="H106" s="195" t="s">
        <v>726</v>
      </c>
      <c r="I106" s="283">
        <f>I102+I103+I104-I105</f>
        <v>0</v>
      </c>
      <c r="J106" s="283">
        <f t="shared" ref="J106:M106" si="18">J102+J103+J104-J105</f>
        <v>0</v>
      </c>
      <c r="K106" s="283">
        <f t="shared" si="18"/>
        <v>0</v>
      </c>
      <c r="L106" s="283">
        <f t="shared" si="18"/>
        <v>0</v>
      </c>
      <c r="M106" s="283">
        <f t="shared" si="18"/>
        <v>25.2</v>
      </c>
    </row>
    <row r="107" spans="1:14">
      <c r="H107" s="280"/>
      <c r="I107" s="796"/>
      <c r="J107" s="796"/>
      <c r="K107" s="796"/>
      <c r="L107" s="796"/>
      <c r="M107" s="797"/>
    </row>
    <row r="108" spans="1:14">
      <c r="H108" s="280"/>
      <c r="I108" s="796"/>
      <c r="J108" s="796"/>
      <c r="K108" s="796"/>
      <c r="L108" s="796"/>
      <c r="M108" s="797"/>
    </row>
    <row r="109" spans="1:14" ht="15.75">
      <c r="A109" s="789" t="s">
        <v>1131</v>
      </c>
      <c r="B109" s="790"/>
      <c r="C109" s="790"/>
      <c r="D109" s="790"/>
      <c r="E109" s="790"/>
      <c r="F109" s="790"/>
      <c r="H109" s="789" t="s">
        <v>100</v>
      </c>
      <c r="I109" s="791"/>
      <c r="J109" s="791"/>
      <c r="K109" s="791"/>
      <c r="L109" s="791"/>
      <c r="M109" s="791"/>
    </row>
    <row r="110" spans="1:14">
      <c r="A110" s="188" t="s">
        <v>631</v>
      </c>
      <c r="B110" s="190"/>
      <c r="C110" s="190"/>
      <c r="D110" s="190"/>
      <c r="E110" s="190"/>
      <c r="F110" s="190"/>
      <c r="H110" s="190" t="s">
        <v>727</v>
      </c>
      <c r="I110" s="290"/>
      <c r="J110" s="284"/>
      <c r="K110" s="290"/>
      <c r="L110" s="290"/>
      <c r="M110" s="290"/>
      <c r="N110" s="117" t="s">
        <v>613</v>
      </c>
    </row>
    <row r="111" spans="1:14">
      <c r="A111" s="190" t="s">
        <v>632</v>
      </c>
      <c r="B111" s="190" t="s">
        <v>613</v>
      </c>
      <c r="C111" s="190" t="s">
        <v>613</v>
      </c>
      <c r="D111" s="190" t="s">
        <v>613</v>
      </c>
      <c r="E111" s="190" t="s">
        <v>613</v>
      </c>
      <c r="F111" s="190" t="s">
        <v>613</v>
      </c>
      <c r="H111" s="190" t="s">
        <v>728</v>
      </c>
      <c r="I111" s="290"/>
      <c r="J111" s="284"/>
      <c r="K111" s="290"/>
      <c r="L111" s="290"/>
      <c r="M111" s="290"/>
      <c r="N111" s="117" t="s">
        <v>613</v>
      </c>
    </row>
    <row r="112" spans="1:14">
      <c r="H112" s="190" t="s">
        <v>729</v>
      </c>
      <c r="I112" s="284"/>
      <c r="J112" s="290"/>
      <c r="K112" s="284"/>
      <c r="L112" s="284"/>
      <c r="M112" s="284"/>
      <c r="N112" s="117" t="s">
        <v>613</v>
      </c>
    </row>
    <row r="113" spans="1:14">
      <c r="H113" s="194" t="s">
        <v>730</v>
      </c>
      <c r="I113" s="290"/>
      <c r="J113" s="284"/>
      <c r="K113" s="290"/>
      <c r="L113" s="290"/>
      <c r="M113" s="290"/>
      <c r="N113" s="117" t="s">
        <v>613</v>
      </c>
    </row>
    <row r="114" spans="1:14">
      <c r="H114" s="195" t="s">
        <v>731</v>
      </c>
      <c r="I114" s="283">
        <f>I110+I111+I112-I113</f>
        <v>0</v>
      </c>
      <c r="J114" s="283">
        <f t="shared" ref="J114:M114" si="19">J110+J111+J112-J113</f>
        <v>0</v>
      </c>
      <c r="K114" s="283">
        <f t="shared" si="19"/>
        <v>0</v>
      </c>
      <c r="L114" s="283">
        <f t="shared" si="19"/>
        <v>0</v>
      </c>
      <c r="M114" s="283">
        <f t="shared" si="19"/>
        <v>0</v>
      </c>
    </row>
    <row r="115" spans="1:14">
      <c r="H115" s="280"/>
      <c r="I115" s="287"/>
      <c r="J115" s="287"/>
      <c r="K115" s="287"/>
      <c r="L115" s="287"/>
      <c r="M115" s="288"/>
    </row>
    <row r="116" spans="1:14" s="116" customFormat="1" ht="15.75">
      <c r="A116" s="188" t="s">
        <v>633</v>
      </c>
      <c r="B116" s="190"/>
      <c r="C116" s="190"/>
      <c r="D116" s="190"/>
      <c r="E116" s="190"/>
      <c r="F116" s="190"/>
      <c r="H116" s="190" t="s">
        <v>732</v>
      </c>
      <c r="I116" s="284"/>
      <c r="J116" s="284"/>
      <c r="K116" s="284"/>
      <c r="L116" s="284"/>
      <c r="M116" s="284">
        <v>1.8</v>
      </c>
      <c r="N116" s="117"/>
    </row>
    <row r="117" spans="1:14">
      <c r="A117" s="190" t="s">
        <v>634</v>
      </c>
      <c r="B117" s="190">
        <v>3</v>
      </c>
      <c r="C117" s="190">
        <v>4</v>
      </c>
      <c r="D117" s="190">
        <v>30</v>
      </c>
      <c r="E117" s="190">
        <v>30</v>
      </c>
      <c r="F117" s="190"/>
      <c r="H117" s="190" t="s">
        <v>733</v>
      </c>
      <c r="I117" s="284"/>
      <c r="J117" s="284"/>
      <c r="K117" s="284"/>
      <c r="L117" s="284">
        <v>24</v>
      </c>
      <c r="M117" s="284"/>
    </row>
    <row r="118" spans="1:14" s="116" customFormat="1" ht="15.75">
      <c r="H118" s="190" t="s">
        <v>734</v>
      </c>
      <c r="I118" s="284"/>
      <c r="J118" s="284"/>
      <c r="K118" s="284"/>
      <c r="L118" s="284"/>
      <c r="M118" s="284"/>
      <c r="N118" s="117" t="s">
        <v>613</v>
      </c>
    </row>
    <row r="119" spans="1:14">
      <c r="H119" s="194" t="s">
        <v>735</v>
      </c>
      <c r="I119" s="284"/>
      <c r="J119" s="284"/>
      <c r="K119" s="284"/>
      <c r="L119" s="284"/>
      <c r="M119" s="284"/>
      <c r="N119" s="117" t="s">
        <v>613</v>
      </c>
    </row>
    <row r="120" spans="1:14">
      <c r="H120" s="195" t="s">
        <v>736</v>
      </c>
      <c r="I120" s="283">
        <f>I116+I117+I118-I119</f>
        <v>0</v>
      </c>
      <c r="J120" s="283">
        <f t="shared" ref="J120:M120" si="20">J116+J117+J118-J119</f>
        <v>0</v>
      </c>
      <c r="K120" s="283">
        <f t="shared" si="20"/>
        <v>0</v>
      </c>
      <c r="L120" s="283">
        <f t="shared" si="20"/>
        <v>24</v>
      </c>
      <c r="M120" s="283">
        <f t="shared" si="20"/>
        <v>1.8</v>
      </c>
    </row>
    <row r="121" spans="1:14">
      <c r="H121" s="280"/>
      <c r="I121" s="287"/>
      <c r="J121" s="287"/>
      <c r="K121" s="287"/>
      <c r="L121" s="287"/>
      <c r="M121" s="288"/>
    </row>
    <row r="122" spans="1:14">
      <c r="A122" s="188" t="s">
        <v>635</v>
      </c>
      <c r="B122" s="190"/>
      <c r="C122" s="190"/>
      <c r="D122" s="190"/>
      <c r="E122" s="190"/>
      <c r="F122" s="190"/>
      <c r="H122" s="190" t="s">
        <v>737</v>
      </c>
      <c r="I122" s="290"/>
      <c r="J122" s="284"/>
      <c r="K122" s="290"/>
      <c r="L122" s="290"/>
      <c r="M122" s="290"/>
      <c r="N122" s="117" t="s">
        <v>613</v>
      </c>
    </row>
    <row r="123" spans="1:14">
      <c r="A123" s="190" t="s">
        <v>636</v>
      </c>
      <c r="B123" s="190">
        <v>3</v>
      </c>
      <c r="C123" s="190" t="s">
        <v>613</v>
      </c>
      <c r="D123" s="190" t="s">
        <v>613</v>
      </c>
      <c r="E123" s="190" t="s">
        <v>613</v>
      </c>
      <c r="F123" s="190"/>
      <c r="H123" s="190" t="s">
        <v>738</v>
      </c>
      <c r="I123" s="290"/>
      <c r="J123" s="284"/>
      <c r="K123" s="290"/>
      <c r="L123" s="290"/>
      <c r="M123" s="290"/>
      <c r="N123" s="117" t="s">
        <v>613</v>
      </c>
    </row>
    <row r="124" spans="1:14">
      <c r="H124" s="190" t="s">
        <v>739</v>
      </c>
      <c r="I124" s="284"/>
      <c r="J124" s="290"/>
      <c r="K124" s="284"/>
      <c r="L124" s="284"/>
      <c r="M124" s="284"/>
      <c r="N124" s="117" t="s">
        <v>613</v>
      </c>
    </row>
    <row r="125" spans="1:14">
      <c r="H125" s="194" t="s">
        <v>740</v>
      </c>
      <c r="I125" s="290"/>
      <c r="J125" s="284"/>
      <c r="K125" s="290"/>
      <c r="L125" s="290"/>
      <c r="M125" s="290"/>
      <c r="N125" s="117" t="s">
        <v>613</v>
      </c>
    </row>
    <row r="126" spans="1:14">
      <c r="H126" s="195" t="s">
        <v>741</v>
      </c>
      <c r="I126" s="283">
        <f>I122+I123+I124-I125</f>
        <v>0</v>
      </c>
      <c r="J126" s="283">
        <f t="shared" ref="J126:M126" si="21">J122+J123+J124-J125</f>
        <v>0</v>
      </c>
      <c r="K126" s="283">
        <f t="shared" si="21"/>
        <v>0</v>
      </c>
      <c r="L126" s="283">
        <f t="shared" si="21"/>
        <v>0</v>
      </c>
      <c r="M126" s="283">
        <f t="shared" si="21"/>
        <v>0</v>
      </c>
    </row>
    <row r="127" spans="1:14">
      <c r="H127" s="280"/>
      <c r="I127" s="287"/>
      <c r="J127" s="287"/>
      <c r="K127" s="287"/>
      <c r="L127" s="287"/>
      <c r="M127" s="288"/>
    </row>
    <row r="128" spans="1:14">
      <c r="A128" s="188" t="s">
        <v>637</v>
      </c>
      <c r="B128" s="190"/>
      <c r="C128" s="190"/>
      <c r="D128" s="190"/>
      <c r="E128" s="190"/>
      <c r="F128" s="190"/>
      <c r="H128" s="190" t="s">
        <v>742</v>
      </c>
      <c r="I128" s="290"/>
      <c r="J128" s="284"/>
      <c r="K128" s="284"/>
      <c r="L128" s="284">
        <v>0.3</v>
      </c>
      <c r="M128" s="284">
        <v>0.3</v>
      </c>
    </row>
    <row r="129" spans="1:14">
      <c r="A129" s="190" t="s">
        <v>638</v>
      </c>
      <c r="B129" s="190"/>
      <c r="C129" s="190"/>
      <c r="D129" s="190">
        <v>15.191000000000001</v>
      </c>
      <c r="E129" s="190"/>
      <c r="F129" s="190"/>
      <c r="H129" s="190" t="s">
        <v>743</v>
      </c>
      <c r="I129" s="290"/>
      <c r="J129" s="284"/>
      <c r="K129" s="284">
        <v>3</v>
      </c>
      <c r="L129" s="284"/>
      <c r="M129" s="284"/>
    </row>
    <row r="130" spans="1:14">
      <c r="H130" s="190" t="s">
        <v>744</v>
      </c>
      <c r="I130" s="284"/>
      <c r="J130" s="290"/>
      <c r="K130" s="284"/>
      <c r="L130" s="284"/>
      <c r="M130" s="284"/>
      <c r="N130" s="117" t="s">
        <v>613</v>
      </c>
    </row>
    <row r="131" spans="1:14">
      <c r="H131" s="194" t="s">
        <v>745</v>
      </c>
      <c r="I131" s="290"/>
      <c r="J131" s="284"/>
      <c r="K131" s="290"/>
      <c r="L131" s="290"/>
      <c r="M131" s="290"/>
      <c r="N131" s="117" t="s">
        <v>613</v>
      </c>
    </row>
    <row r="132" spans="1:14">
      <c r="H132" s="195" t="s">
        <v>746</v>
      </c>
      <c r="I132" s="283">
        <f>I128+I129+I130-I131</f>
        <v>0</v>
      </c>
      <c r="J132" s="283">
        <f t="shared" ref="J132:M132" si="22">J128+J129+J130-J131</f>
        <v>0</v>
      </c>
      <c r="K132" s="283">
        <f t="shared" si="22"/>
        <v>3</v>
      </c>
      <c r="L132" s="283">
        <f t="shared" si="22"/>
        <v>0.3</v>
      </c>
      <c r="M132" s="283">
        <f t="shared" si="22"/>
        <v>0.3</v>
      </c>
    </row>
    <row r="133" spans="1:14">
      <c r="H133" s="280"/>
      <c r="I133" s="287"/>
      <c r="J133" s="287"/>
      <c r="K133" s="287"/>
      <c r="L133" s="287"/>
      <c r="M133" s="288"/>
    </row>
    <row r="134" spans="1:14">
      <c r="A134" s="188" t="s">
        <v>639</v>
      </c>
      <c r="B134" s="190"/>
      <c r="C134" s="190"/>
      <c r="D134" s="190"/>
      <c r="E134" s="190"/>
      <c r="F134" s="190"/>
      <c r="H134" s="190" t="s">
        <v>747</v>
      </c>
      <c r="I134" s="290"/>
      <c r="J134" s="284"/>
      <c r="K134" s="284"/>
      <c r="L134" s="284">
        <v>0.1</v>
      </c>
      <c r="M134" s="284">
        <v>0.1</v>
      </c>
    </row>
    <row r="135" spans="1:14">
      <c r="A135" s="190" t="s">
        <v>640</v>
      </c>
      <c r="B135" s="190">
        <v>1</v>
      </c>
      <c r="C135" s="190">
        <v>1</v>
      </c>
      <c r="D135" s="190">
        <v>1.913</v>
      </c>
      <c r="E135" s="190"/>
      <c r="F135" s="190"/>
      <c r="H135" s="190" t="s">
        <v>748</v>
      </c>
      <c r="I135" s="290"/>
      <c r="J135" s="284"/>
      <c r="K135" s="284">
        <v>0.5</v>
      </c>
      <c r="L135" s="284"/>
      <c r="M135" s="290"/>
    </row>
    <row r="136" spans="1:14">
      <c r="H136" s="190" t="s">
        <v>749</v>
      </c>
      <c r="I136" s="284"/>
      <c r="J136" s="290"/>
      <c r="K136" s="284"/>
      <c r="L136" s="284"/>
      <c r="M136" s="284"/>
    </row>
    <row r="137" spans="1:14">
      <c r="H137" s="194" t="s">
        <v>750</v>
      </c>
      <c r="I137" s="290"/>
      <c r="J137" s="284"/>
      <c r="K137" s="290"/>
      <c r="L137" s="290"/>
      <c r="M137" s="290"/>
    </row>
    <row r="138" spans="1:14">
      <c r="H138" s="195" t="s">
        <v>751</v>
      </c>
      <c r="I138" s="283">
        <f>I134+I135+I136-I137</f>
        <v>0</v>
      </c>
      <c r="J138" s="283">
        <f t="shared" ref="J138:M138" si="23">J134+J135+J136-J137</f>
        <v>0</v>
      </c>
      <c r="K138" s="283">
        <f t="shared" si="23"/>
        <v>0.5</v>
      </c>
      <c r="L138" s="283">
        <f t="shared" si="23"/>
        <v>0.1</v>
      </c>
      <c r="M138" s="283">
        <f t="shared" si="23"/>
        <v>0.1</v>
      </c>
    </row>
    <row r="139" spans="1:14">
      <c r="H139" s="280"/>
      <c r="I139" s="287"/>
      <c r="J139" s="287"/>
      <c r="K139" s="287"/>
      <c r="L139" s="287"/>
      <c r="M139" s="288"/>
    </row>
    <row r="140" spans="1:14">
      <c r="A140" s="188" t="s">
        <v>641</v>
      </c>
      <c r="B140" s="190"/>
      <c r="C140" s="190"/>
      <c r="D140" s="190"/>
      <c r="E140" s="190"/>
      <c r="F140" s="190"/>
      <c r="H140" s="190" t="s">
        <v>752</v>
      </c>
      <c r="I140" s="290"/>
      <c r="J140" s="284">
        <v>0.2</v>
      </c>
      <c r="K140" s="284">
        <v>0.5</v>
      </c>
      <c r="L140" s="284">
        <v>0.8</v>
      </c>
      <c r="M140" s="284">
        <v>1.1000000000000001</v>
      </c>
    </row>
    <row r="141" spans="1:14">
      <c r="A141" s="190" t="s">
        <v>642</v>
      </c>
      <c r="B141" s="190">
        <v>2</v>
      </c>
      <c r="C141" s="190">
        <v>3</v>
      </c>
      <c r="D141" s="190">
        <v>3</v>
      </c>
      <c r="E141" s="190">
        <v>3</v>
      </c>
      <c r="F141" s="190"/>
      <c r="H141" s="190" t="s">
        <v>753</v>
      </c>
      <c r="I141" s="290"/>
      <c r="J141" s="284"/>
      <c r="K141" s="290"/>
      <c r="L141" s="290"/>
      <c r="M141" s="290"/>
    </row>
    <row r="142" spans="1:14">
      <c r="H142" s="190" t="s">
        <v>754</v>
      </c>
      <c r="I142" s="284"/>
      <c r="J142" s="290"/>
      <c r="K142" s="284"/>
      <c r="L142" s="284"/>
      <c r="M142" s="284"/>
      <c r="N142" s="117" t="s">
        <v>613</v>
      </c>
    </row>
    <row r="143" spans="1:14">
      <c r="H143" s="194" t="s">
        <v>755</v>
      </c>
      <c r="I143" s="290"/>
      <c r="J143" s="284"/>
      <c r="K143" s="290"/>
      <c r="L143" s="290"/>
      <c r="M143" s="290"/>
      <c r="N143" s="117" t="s">
        <v>613</v>
      </c>
    </row>
    <row r="144" spans="1:14">
      <c r="H144" s="195" t="s">
        <v>756</v>
      </c>
      <c r="I144" s="283">
        <f>I140+I141+I142-I143</f>
        <v>0</v>
      </c>
      <c r="J144" s="283">
        <f t="shared" ref="J144:M144" si="24">J140+J141+J142-J143</f>
        <v>0.2</v>
      </c>
      <c r="K144" s="283">
        <f t="shared" si="24"/>
        <v>0.5</v>
      </c>
      <c r="L144" s="283">
        <f t="shared" si="24"/>
        <v>0.8</v>
      </c>
      <c r="M144" s="283">
        <f t="shared" si="24"/>
        <v>1.1000000000000001</v>
      </c>
    </row>
    <row r="145" spans="1:14">
      <c r="H145" s="280"/>
      <c r="I145" s="287"/>
      <c r="J145" s="287"/>
      <c r="K145" s="287"/>
      <c r="L145" s="287"/>
      <c r="M145" s="288"/>
    </row>
    <row r="146" spans="1:14">
      <c r="A146" s="188" t="s">
        <v>643</v>
      </c>
      <c r="B146" s="190"/>
      <c r="C146" s="190"/>
      <c r="D146" s="190"/>
      <c r="E146" s="190"/>
      <c r="F146" s="190"/>
      <c r="H146" s="190" t="s">
        <v>757</v>
      </c>
      <c r="I146" s="290"/>
      <c r="J146" s="284"/>
      <c r="K146" s="284">
        <v>0.2</v>
      </c>
      <c r="L146" s="284">
        <v>0.2</v>
      </c>
      <c r="M146" s="284">
        <v>0.2</v>
      </c>
    </row>
    <row r="147" spans="1:14">
      <c r="A147" s="190" t="s">
        <v>644</v>
      </c>
      <c r="B147" s="190">
        <v>2</v>
      </c>
      <c r="C147" s="190">
        <v>2</v>
      </c>
      <c r="D147" s="190">
        <v>2</v>
      </c>
      <c r="E147" s="190"/>
      <c r="F147" s="190"/>
      <c r="H147" s="190" t="s">
        <v>758</v>
      </c>
      <c r="I147" s="290"/>
      <c r="J147" s="284"/>
      <c r="K147" s="284">
        <v>0.7</v>
      </c>
      <c r="L147" s="290"/>
      <c r="M147" s="290"/>
    </row>
    <row r="148" spans="1:14">
      <c r="H148" s="190" t="s">
        <v>759</v>
      </c>
      <c r="I148" s="284"/>
      <c r="J148" s="290"/>
      <c r="K148" s="284"/>
      <c r="L148" s="284"/>
      <c r="M148" s="284"/>
      <c r="N148" s="117" t="s">
        <v>613</v>
      </c>
    </row>
    <row r="149" spans="1:14">
      <c r="H149" s="194" t="s">
        <v>760</v>
      </c>
      <c r="I149" s="290"/>
      <c r="J149" s="284"/>
      <c r="K149" s="290"/>
      <c r="L149" s="290"/>
      <c r="M149" s="290"/>
      <c r="N149" s="117" t="s">
        <v>613</v>
      </c>
    </row>
    <row r="150" spans="1:14">
      <c r="H150" s="195" t="s">
        <v>761</v>
      </c>
      <c r="I150" s="283">
        <f>I146+I147+I148-I149</f>
        <v>0</v>
      </c>
      <c r="J150" s="283">
        <f t="shared" ref="J150:M150" si="25">J146+J147+J148-J149</f>
        <v>0</v>
      </c>
      <c r="K150" s="283">
        <f t="shared" si="25"/>
        <v>0.89999999999999991</v>
      </c>
      <c r="L150" s="283">
        <f t="shared" si="25"/>
        <v>0.2</v>
      </c>
      <c r="M150" s="283">
        <f t="shared" si="25"/>
        <v>0.2</v>
      </c>
    </row>
    <row r="151" spans="1:14">
      <c r="H151" s="280"/>
      <c r="I151" s="287"/>
      <c r="J151" s="287"/>
      <c r="K151" s="287"/>
      <c r="L151" s="287"/>
      <c r="M151" s="288"/>
    </row>
    <row r="152" spans="1:14">
      <c r="A152" s="188" t="s">
        <v>645</v>
      </c>
      <c r="B152" s="190"/>
      <c r="C152" s="190"/>
      <c r="D152" s="190"/>
      <c r="E152" s="190"/>
      <c r="F152" s="190"/>
      <c r="H152" s="190" t="s">
        <v>762</v>
      </c>
      <c r="I152" s="290"/>
      <c r="J152" s="284"/>
      <c r="K152" s="284">
        <v>0.3</v>
      </c>
      <c r="L152" s="284">
        <v>0.3</v>
      </c>
      <c r="M152" s="284">
        <v>0.3</v>
      </c>
    </row>
    <row r="153" spans="1:14">
      <c r="A153" s="190" t="s">
        <v>646</v>
      </c>
      <c r="B153" s="190">
        <v>1</v>
      </c>
      <c r="C153" s="190">
        <v>2</v>
      </c>
      <c r="D153" s="190"/>
      <c r="E153" s="190"/>
      <c r="F153" s="190"/>
      <c r="H153" s="190" t="s">
        <v>763</v>
      </c>
      <c r="I153" s="290"/>
      <c r="J153" s="284">
        <v>0.2</v>
      </c>
      <c r="K153" s="284"/>
      <c r="L153" s="284"/>
      <c r="M153" s="284"/>
    </row>
    <row r="154" spans="1:14">
      <c r="H154" s="190" t="s">
        <v>764</v>
      </c>
      <c r="I154" s="284"/>
      <c r="J154" s="290"/>
      <c r="K154" s="284"/>
      <c r="L154" s="284"/>
      <c r="M154" s="284"/>
      <c r="N154" s="117" t="s">
        <v>613</v>
      </c>
    </row>
    <row r="155" spans="1:14">
      <c r="H155" s="194" t="s">
        <v>765</v>
      </c>
      <c r="I155" s="290"/>
      <c r="J155" s="284"/>
      <c r="K155" s="290"/>
      <c r="L155" s="290"/>
      <c r="M155" s="290"/>
      <c r="N155" s="117" t="s">
        <v>613</v>
      </c>
    </row>
    <row r="156" spans="1:14">
      <c r="H156" s="195" t="s">
        <v>766</v>
      </c>
      <c r="I156" s="283">
        <f>I152+I153+I154-I155</f>
        <v>0</v>
      </c>
      <c r="J156" s="283">
        <f t="shared" ref="J156:M156" si="26">J152+J153+J154-J155</f>
        <v>0.2</v>
      </c>
      <c r="K156" s="283">
        <f t="shared" si="26"/>
        <v>0.3</v>
      </c>
      <c r="L156" s="283">
        <f t="shared" si="26"/>
        <v>0.3</v>
      </c>
      <c r="M156" s="283">
        <f t="shared" si="26"/>
        <v>0.3</v>
      </c>
    </row>
    <row r="157" spans="1:14">
      <c r="H157" s="280"/>
      <c r="I157" s="287"/>
      <c r="J157" s="287"/>
      <c r="K157" s="287"/>
      <c r="L157" s="287"/>
      <c r="M157" s="288"/>
    </row>
    <row r="158" spans="1:14">
      <c r="A158" s="188" t="s">
        <v>647</v>
      </c>
      <c r="B158" s="190"/>
      <c r="C158" s="190"/>
      <c r="D158" s="190"/>
      <c r="E158" s="190"/>
      <c r="F158" s="190"/>
      <c r="H158" s="190" t="s">
        <v>767</v>
      </c>
      <c r="I158" s="290"/>
      <c r="J158" s="284">
        <v>0.05</v>
      </c>
      <c r="K158" s="284">
        <v>0.1</v>
      </c>
      <c r="L158" s="284">
        <v>0.15</v>
      </c>
      <c r="M158" s="284">
        <v>0.2</v>
      </c>
    </row>
    <row r="159" spans="1:14">
      <c r="A159" s="190" t="s">
        <v>648</v>
      </c>
      <c r="B159" s="190">
        <v>1</v>
      </c>
      <c r="C159" s="190">
        <v>2</v>
      </c>
      <c r="D159" s="190">
        <v>2</v>
      </c>
      <c r="E159" s="190">
        <v>2</v>
      </c>
      <c r="F159" s="190">
        <v>2</v>
      </c>
      <c r="H159" s="190" t="s">
        <v>768</v>
      </c>
      <c r="I159" s="290"/>
      <c r="J159" s="284"/>
      <c r="K159" s="290"/>
      <c r="L159" s="290"/>
      <c r="M159" s="290"/>
    </row>
    <row r="160" spans="1:14">
      <c r="H160" s="190" t="s">
        <v>769</v>
      </c>
      <c r="I160" s="284"/>
      <c r="J160" s="290"/>
      <c r="K160" s="284"/>
      <c r="L160" s="284"/>
      <c r="M160" s="284"/>
      <c r="N160" s="117" t="s">
        <v>613</v>
      </c>
    </row>
    <row r="161" spans="1:14">
      <c r="H161" s="194" t="s">
        <v>770</v>
      </c>
      <c r="I161" s="290"/>
      <c r="J161" s="284"/>
      <c r="K161" s="290"/>
      <c r="L161" s="290"/>
      <c r="M161" s="290"/>
      <c r="N161" s="117" t="s">
        <v>613</v>
      </c>
    </row>
    <row r="162" spans="1:14">
      <c r="H162" s="195" t="s">
        <v>771</v>
      </c>
      <c r="I162" s="283">
        <f>I158+I159+I160-I161</f>
        <v>0</v>
      </c>
      <c r="J162" s="283">
        <f t="shared" ref="J162:M162" si="27">J158+J159+J160-J161</f>
        <v>0.05</v>
      </c>
      <c r="K162" s="283">
        <f t="shared" si="27"/>
        <v>0.1</v>
      </c>
      <c r="L162" s="283">
        <f t="shared" si="27"/>
        <v>0.15</v>
      </c>
      <c r="M162" s="283">
        <f t="shared" si="27"/>
        <v>0.2</v>
      </c>
    </row>
    <row r="163" spans="1:14">
      <c r="H163" s="280"/>
      <c r="I163" s="287"/>
      <c r="J163" s="287"/>
      <c r="K163" s="287"/>
      <c r="L163" s="287"/>
      <c r="M163" s="288"/>
    </row>
    <row r="164" spans="1:14">
      <c r="A164" s="188" t="s">
        <v>649</v>
      </c>
      <c r="B164" s="190"/>
      <c r="C164" s="190"/>
      <c r="D164" s="190"/>
      <c r="E164" s="190"/>
      <c r="F164" s="190"/>
      <c r="H164" s="190" t="s">
        <v>772</v>
      </c>
      <c r="I164" s="290"/>
      <c r="J164" s="284">
        <f>0.3</f>
        <v>0.3</v>
      </c>
      <c r="K164" s="284">
        <v>0.3</v>
      </c>
      <c r="L164" s="284">
        <v>0.3</v>
      </c>
      <c r="M164" s="284">
        <v>0.3</v>
      </c>
    </row>
    <row r="165" spans="1:14">
      <c r="A165" s="190" t="s">
        <v>650</v>
      </c>
      <c r="B165" s="190">
        <v>3</v>
      </c>
      <c r="C165" s="190"/>
      <c r="D165" s="190"/>
      <c r="E165" s="190"/>
      <c r="F165" s="190"/>
      <c r="H165" s="190" t="s">
        <v>773</v>
      </c>
      <c r="I165" s="290"/>
      <c r="J165" s="284"/>
      <c r="K165" s="290"/>
      <c r="L165" s="290"/>
      <c r="M165" s="290"/>
    </row>
    <row r="166" spans="1:14">
      <c r="H166" s="190" t="s">
        <v>774</v>
      </c>
      <c r="I166" s="284"/>
      <c r="J166" s="290"/>
      <c r="K166" s="284"/>
      <c r="L166" s="284"/>
      <c r="M166" s="284"/>
      <c r="N166" s="117" t="s">
        <v>613</v>
      </c>
    </row>
    <row r="167" spans="1:14">
      <c r="H167" s="194" t="s">
        <v>775</v>
      </c>
      <c r="I167" s="290"/>
      <c r="J167" s="290"/>
      <c r="K167" s="284"/>
      <c r="L167" s="284"/>
      <c r="M167" s="284"/>
      <c r="N167" s="117" t="s">
        <v>613</v>
      </c>
    </row>
    <row r="168" spans="1:14">
      <c r="H168" s="195" t="s">
        <v>776</v>
      </c>
      <c r="I168" s="283">
        <f>I164+I165+I166-I167</f>
        <v>0</v>
      </c>
      <c r="J168" s="283">
        <f t="shared" ref="J168:M168" si="28">J164+J165+J166-J167</f>
        <v>0.3</v>
      </c>
      <c r="K168" s="283">
        <f t="shared" si="28"/>
        <v>0.3</v>
      </c>
      <c r="L168" s="283">
        <f t="shared" si="28"/>
        <v>0.3</v>
      </c>
      <c r="M168" s="283">
        <f t="shared" si="28"/>
        <v>0.3</v>
      </c>
    </row>
    <row r="169" spans="1:14">
      <c r="H169" s="280"/>
      <c r="I169" s="287"/>
      <c r="J169" s="287"/>
      <c r="K169" s="287"/>
      <c r="L169" s="287"/>
      <c r="M169" s="288"/>
    </row>
    <row r="170" spans="1:14">
      <c r="A170" s="188" t="s">
        <v>651</v>
      </c>
      <c r="B170" s="190"/>
      <c r="C170" s="190"/>
      <c r="D170" s="190"/>
      <c r="E170" s="190"/>
      <c r="F170" s="190"/>
      <c r="H170" s="190" t="s">
        <v>777</v>
      </c>
      <c r="I170" s="290"/>
      <c r="J170" s="284"/>
      <c r="K170" s="284">
        <v>0.17499999999999999</v>
      </c>
      <c r="L170" s="284">
        <v>0.17499999999999999</v>
      </c>
      <c r="M170" s="284">
        <v>0.17499999999999999</v>
      </c>
    </row>
    <row r="171" spans="1:14">
      <c r="A171" s="190" t="s">
        <v>652</v>
      </c>
      <c r="B171" s="190">
        <v>2</v>
      </c>
      <c r="C171" s="190">
        <v>2</v>
      </c>
      <c r="D171" s="190"/>
      <c r="E171" s="190"/>
      <c r="F171" s="190"/>
      <c r="H171" s="190" t="s">
        <v>778</v>
      </c>
      <c r="I171" s="290"/>
      <c r="J171" s="284">
        <v>0.5</v>
      </c>
      <c r="K171" s="290"/>
      <c r="L171" s="290"/>
      <c r="M171" s="290"/>
    </row>
    <row r="172" spans="1:14">
      <c r="H172" s="190" t="s">
        <v>779</v>
      </c>
      <c r="I172" s="284"/>
      <c r="J172" s="290"/>
      <c r="K172" s="284"/>
      <c r="L172" s="284"/>
      <c r="M172" s="284"/>
      <c r="N172" s="117" t="s">
        <v>613</v>
      </c>
    </row>
    <row r="173" spans="1:14">
      <c r="H173" s="194" t="s">
        <v>780</v>
      </c>
      <c r="I173" s="284"/>
      <c r="J173" s="290"/>
      <c r="K173" s="284"/>
      <c r="L173" s="284"/>
      <c r="M173" s="284"/>
      <c r="N173" s="117" t="s">
        <v>613</v>
      </c>
    </row>
    <row r="174" spans="1:14">
      <c r="H174" s="195" t="s">
        <v>781</v>
      </c>
      <c r="I174" s="283">
        <f>I170+I171+I172-I173</f>
        <v>0</v>
      </c>
      <c r="J174" s="283">
        <f t="shared" ref="J174:M174" si="29">J170+J171+J172-J173</f>
        <v>0.5</v>
      </c>
      <c r="K174" s="283">
        <f t="shared" si="29"/>
        <v>0.17499999999999999</v>
      </c>
      <c r="L174" s="283">
        <f t="shared" si="29"/>
        <v>0.17499999999999999</v>
      </c>
      <c r="M174" s="283">
        <f t="shared" si="29"/>
        <v>0.17499999999999999</v>
      </c>
    </row>
    <row r="175" spans="1:14">
      <c r="H175" s="280"/>
      <c r="I175" s="283"/>
      <c r="J175" s="283"/>
      <c r="K175" s="283"/>
      <c r="L175" s="283"/>
      <c r="M175" s="283"/>
    </row>
    <row r="176" spans="1:14">
      <c r="A176" s="188" t="s">
        <v>653</v>
      </c>
      <c r="B176" s="190"/>
      <c r="C176" s="190"/>
      <c r="D176" s="190"/>
      <c r="E176" s="190"/>
      <c r="F176" s="190"/>
      <c r="H176" s="190" t="s">
        <v>782</v>
      </c>
      <c r="I176" s="290"/>
      <c r="J176" s="284"/>
      <c r="K176" s="290"/>
      <c r="L176" s="290"/>
      <c r="M176" s="290"/>
      <c r="N176" s="117" t="s">
        <v>613</v>
      </c>
    </row>
    <row r="177" spans="1:14">
      <c r="A177" s="190" t="s">
        <v>654</v>
      </c>
      <c r="B177" s="190" t="s">
        <v>613</v>
      </c>
      <c r="C177" s="190" t="s">
        <v>613</v>
      </c>
      <c r="D177" s="190" t="s">
        <v>613</v>
      </c>
      <c r="E177" s="190"/>
      <c r="F177" s="190"/>
      <c r="H177" s="190" t="s">
        <v>783</v>
      </c>
      <c r="I177" s="290"/>
      <c r="J177" s="284"/>
      <c r="K177" s="290"/>
      <c r="L177" s="290"/>
      <c r="M177" s="290"/>
      <c r="N177" s="117" t="s">
        <v>613</v>
      </c>
    </row>
    <row r="178" spans="1:14">
      <c r="A178" s="190"/>
      <c r="B178" s="190"/>
      <c r="C178" s="190"/>
      <c r="D178" s="190"/>
      <c r="E178" s="190"/>
      <c r="F178" s="190"/>
      <c r="H178" s="190" t="s">
        <v>784</v>
      </c>
      <c r="I178" s="284"/>
      <c r="J178" s="290"/>
      <c r="K178" s="284"/>
      <c r="L178" s="284"/>
      <c r="M178" s="284"/>
      <c r="N178" s="117" t="s">
        <v>613</v>
      </c>
    </row>
    <row r="179" spans="1:14">
      <c r="A179" s="190"/>
      <c r="B179" s="190"/>
      <c r="C179" s="190"/>
      <c r="D179" s="190"/>
      <c r="E179" s="190"/>
      <c r="F179" s="190"/>
      <c r="H179" s="194" t="s">
        <v>785</v>
      </c>
      <c r="I179" s="290"/>
      <c r="J179" s="284"/>
      <c r="K179" s="290"/>
      <c r="L179" s="290"/>
      <c r="M179" s="290"/>
      <c r="N179" s="117" t="s">
        <v>613</v>
      </c>
    </row>
    <row r="180" spans="1:14">
      <c r="A180" s="190"/>
      <c r="B180" s="190"/>
      <c r="C180" s="190"/>
      <c r="D180" s="190"/>
      <c r="E180" s="190"/>
      <c r="F180" s="190"/>
      <c r="H180" s="194"/>
      <c r="I180" s="290"/>
      <c r="J180" s="284"/>
      <c r="K180" s="290"/>
      <c r="L180" s="290"/>
      <c r="M180" s="290"/>
    </row>
    <row r="181" spans="1:14">
      <c r="A181" s="190"/>
      <c r="B181" s="190"/>
      <c r="C181" s="190"/>
      <c r="D181" s="190"/>
      <c r="E181" s="190"/>
      <c r="F181" s="190"/>
      <c r="H181" s="195" t="s">
        <v>786</v>
      </c>
      <c r="I181" s="282">
        <f>I176+I177+I178-I179</f>
        <v>0</v>
      </c>
      <c r="J181" s="282">
        <f t="shared" ref="J181:M181" si="30">J176+J177+J178-J179</f>
        <v>0</v>
      </c>
      <c r="K181" s="282">
        <f t="shared" si="30"/>
        <v>0</v>
      </c>
      <c r="L181" s="282">
        <f t="shared" si="30"/>
        <v>0</v>
      </c>
      <c r="M181" s="282">
        <f t="shared" si="30"/>
        <v>0</v>
      </c>
    </row>
    <row r="182" spans="1:14">
      <c r="A182" s="188" t="s">
        <v>106</v>
      </c>
      <c r="B182" s="279">
        <f>SUM(B36:B181)</f>
        <v>59.707999999999998</v>
      </c>
      <c r="C182" s="279">
        <f>SUM(C36:C181)</f>
        <v>66.158999999999992</v>
      </c>
      <c r="D182" s="279">
        <f>SUM(D36:D181)</f>
        <v>94.304000000000002</v>
      </c>
      <c r="E182" s="279">
        <f>SUM(E36:E181)</f>
        <v>75</v>
      </c>
      <c r="F182" s="279">
        <f>SUM(F36:F181)</f>
        <v>26</v>
      </c>
      <c r="H182" s="195"/>
      <c r="I182" s="282"/>
      <c r="J182" s="282"/>
      <c r="K182" s="282"/>
      <c r="L182" s="282"/>
      <c r="M182" s="282"/>
    </row>
    <row r="183" spans="1:14">
      <c r="H183" s="195"/>
      <c r="I183" s="282"/>
      <c r="J183" s="282"/>
      <c r="K183" s="282"/>
      <c r="L183" s="282"/>
      <c r="M183" s="282"/>
    </row>
    <row r="184" spans="1:14">
      <c r="H184" s="195"/>
      <c r="I184" s="282"/>
      <c r="J184" s="282"/>
      <c r="K184" s="282"/>
      <c r="L184" s="282"/>
      <c r="M184" s="282"/>
    </row>
    <row r="185" spans="1:14" ht="15.75">
      <c r="A185" s="782" t="s">
        <v>87</v>
      </c>
      <c r="B185" s="787"/>
      <c r="C185" s="787"/>
      <c r="D185" s="787"/>
      <c r="E185" s="787"/>
      <c r="F185" s="788"/>
      <c r="H185" s="782" t="s">
        <v>111</v>
      </c>
      <c r="I185" s="785"/>
      <c r="J185" s="786"/>
      <c r="K185" s="785"/>
      <c r="L185" s="785"/>
      <c r="M185" s="785"/>
    </row>
    <row r="186" spans="1:14">
      <c r="B186" s="190">
        <v>7.673</v>
      </c>
      <c r="C186" s="190">
        <v>7.673</v>
      </c>
      <c r="D186" s="190">
        <v>7.673</v>
      </c>
      <c r="E186" s="190">
        <v>7.673</v>
      </c>
      <c r="F186" s="190">
        <v>7.673</v>
      </c>
      <c r="H186" s="190" t="s">
        <v>113</v>
      </c>
      <c r="I186" s="294"/>
      <c r="J186" s="293"/>
      <c r="K186" s="294"/>
      <c r="L186" s="294"/>
      <c r="M186" s="294"/>
    </row>
    <row r="187" spans="1:14">
      <c r="A187" s="188" t="s">
        <v>170</v>
      </c>
      <c r="B187" s="190"/>
      <c r="C187" s="190"/>
      <c r="D187" s="190"/>
      <c r="E187" s="190"/>
      <c r="F187" s="190"/>
      <c r="H187" s="190" t="s">
        <v>114</v>
      </c>
      <c r="I187" s="293"/>
      <c r="J187" s="294"/>
      <c r="K187" s="293"/>
      <c r="L187" s="293"/>
      <c r="M187" s="293"/>
    </row>
    <row r="188" spans="1:14">
      <c r="A188" s="188" t="s">
        <v>171</v>
      </c>
      <c r="B188" s="190"/>
      <c r="C188" s="190"/>
      <c r="D188" s="190"/>
      <c r="E188" s="190"/>
      <c r="F188" s="190"/>
      <c r="H188" s="188" t="s">
        <v>115</v>
      </c>
      <c r="I188" s="294">
        <f>I186-I187</f>
        <v>0</v>
      </c>
      <c r="J188" s="294">
        <f t="shared" ref="J188:M188" si="31">J186-J187</f>
        <v>0</v>
      </c>
      <c r="K188" s="294">
        <f t="shared" si="31"/>
        <v>0</v>
      </c>
      <c r="L188" s="294">
        <f t="shared" si="31"/>
        <v>0</v>
      </c>
      <c r="M188" s="294">
        <f t="shared" si="31"/>
        <v>0</v>
      </c>
    </row>
    <row r="189" spans="1:14">
      <c r="A189" s="188" t="s">
        <v>172</v>
      </c>
      <c r="B189" s="190"/>
      <c r="C189" s="190"/>
      <c r="D189" s="190"/>
      <c r="E189" s="190"/>
      <c r="F189" s="190"/>
      <c r="H189" s="196"/>
      <c r="I189" s="295"/>
      <c r="J189" s="295"/>
      <c r="K189" s="295"/>
      <c r="L189" s="295"/>
      <c r="M189" s="296"/>
    </row>
    <row r="190" spans="1:14">
      <c r="A190" s="188" t="s">
        <v>173</v>
      </c>
      <c r="B190" s="190"/>
      <c r="C190" s="190"/>
      <c r="D190" s="190"/>
      <c r="E190" s="190"/>
      <c r="F190" s="190"/>
      <c r="H190" s="188" t="s">
        <v>108</v>
      </c>
      <c r="I190" s="293"/>
      <c r="J190" s="293"/>
      <c r="K190" s="293"/>
      <c r="L190" s="293"/>
      <c r="M190" s="293"/>
    </row>
    <row r="191" spans="1:14">
      <c r="A191" s="188" t="s">
        <v>47</v>
      </c>
      <c r="B191" s="190"/>
      <c r="C191" s="190"/>
      <c r="D191" s="190"/>
      <c r="E191" s="190"/>
      <c r="F191" s="190"/>
      <c r="H191" s="190" t="s">
        <v>118</v>
      </c>
      <c r="I191" s="293"/>
      <c r="J191" s="293"/>
      <c r="K191" s="293"/>
      <c r="L191" s="293"/>
      <c r="M191" s="293"/>
    </row>
    <row r="192" spans="1:14">
      <c r="A192" s="188"/>
      <c r="B192" s="190"/>
      <c r="C192" s="190"/>
      <c r="D192" s="190"/>
      <c r="E192" s="190"/>
      <c r="F192" s="190"/>
      <c r="H192" s="190" t="s">
        <v>120</v>
      </c>
      <c r="I192" s="293"/>
      <c r="J192" s="293"/>
      <c r="K192" s="293"/>
      <c r="L192" s="293"/>
      <c r="M192" s="293"/>
    </row>
    <row r="193" spans="1:13">
      <c r="A193" s="190"/>
      <c r="B193" s="190"/>
      <c r="C193" s="188"/>
      <c r="D193" s="190"/>
      <c r="E193" s="190"/>
      <c r="F193" s="190"/>
      <c r="H193" s="190" t="s">
        <v>122</v>
      </c>
      <c r="I193" s="293"/>
      <c r="J193" s="293"/>
      <c r="K193" s="293"/>
      <c r="L193" s="293"/>
      <c r="M193" s="293"/>
    </row>
    <row r="194" spans="1:13">
      <c r="A194" s="188" t="s">
        <v>107</v>
      </c>
      <c r="B194" s="188">
        <f>SUM(B186:B193)</f>
        <v>7.673</v>
      </c>
      <c r="C194" s="188">
        <f>SUM(C186:C193)</f>
        <v>7.673</v>
      </c>
      <c r="D194" s="188">
        <f>SUM(D186:D193)</f>
        <v>7.673</v>
      </c>
      <c r="E194" s="188">
        <f>SUM(E186:E193)</f>
        <v>7.673</v>
      </c>
      <c r="F194" s="188">
        <f>SUM(F186:F193)</f>
        <v>7.673</v>
      </c>
      <c r="H194" s="188" t="s">
        <v>123</v>
      </c>
      <c r="I194" s="294">
        <f>I191+I192-I193</f>
        <v>0</v>
      </c>
      <c r="J194" s="294">
        <f t="shared" ref="J194:M194" si="32">J191+J192-J193</f>
        <v>0</v>
      </c>
      <c r="K194" s="294">
        <f t="shared" si="32"/>
        <v>0</v>
      </c>
      <c r="L194" s="294">
        <f t="shared" si="32"/>
        <v>0</v>
      </c>
      <c r="M194" s="294">
        <f t="shared" si="32"/>
        <v>0</v>
      </c>
    </row>
    <row r="195" spans="1:13">
      <c r="A195" s="196"/>
      <c r="B195" s="199"/>
      <c r="C195" s="198"/>
      <c r="D195" s="199"/>
      <c r="E195" s="199"/>
      <c r="F195" s="200"/>
    </row>
    <row r="196" spans="1:13">
      <c r="A196" s="188" t="s">
        <v>108</v>
      </c>
      <c r="B196" s="188"/>
      <c r="C196" s="190"/>
      <c r="D196" s="188"/>
      <c r="E196" s="188"/>
      <c r="F196" s="188"/>
    </row>
    <row r="197" spans="1:13">
      <c r="A197" s="190" t="s">
        <v>109</v>
      </c>
      <c r="B197" s="190"/>
      <c r="C197" s="190"/>
      <c r="D197" s="190"/>
      <c r="E197" s="190"/>
      <c r="F197" s="190"/>
    </row>
    <row r="198" spans="1:13">
      <c r="A198" s="190" t="s">
        <v>110</v>
      </c>
      <c r="B198" s="190"/>
      <c r="C198" s="190"/>
      <c r="D198" s="190"/>
      <c r="E198" s="190"/>
      <c r="F198" s="190"/>
    </row>
    <row r="199" spans="1:13">
      <c r="A199" s="190" t="s">
        <v>47</v>
      </c>
      <c r="B199" s="190"/>
      <c r="C199" s="188"/>
      <c r="D199" s="190"/>
      <c r="E199" s="190"/>
      <c r="F199" s="190"/>
    </row>
    <row r="200" spans="1:13">
      <c r="A200" s="188" t="s">
        <v>112</v>
      </c>
      <c r="B200" s="188">
        <f>SUM(B196:B199)</f>
        <v>0</v>
      </c>
      <c r="C200" s="188">
        <f t="shared" ref="C200:F200" si="33">SUM(C196:C199)</f>
        <v>0</v>
      </c>
      <c r="D200" s="188">
        <f t="shared" si="33"/>
        <v>0</v>
      </c>
      <c r="E200" s="188">
        <f t="shared" si="33"/>
        <v>0</v>
      </c>
      <c r="F200" s="188">
        <f t="shared" si="33"/>
        <v>0</v>
      </c>
    </row>
    <row r="201" spans="1:13">
      <c r="A201" s="196"/>
      <c r="B201" s="199"/>
      <c r="C201" s="198"/>
      <c r="D201" s="199"/>
      <c r="E201" s="199"/>
      <c r="F201" s="200"/>
    </row>
    <row r="202" spans="1:13">
      <c r="A202" s="188" t="s">
        <v>83</v>
      </c>
      <c r="B202" s="279">
        <f>+B200+B194+B182+B31</f>
        <v>99.929000000000002</v>
      </c>
      <c r="C202" s="279">
        <f>+C200+C194+C182+C31</f>
        <v>73.831999999999994</v>
      </c>
      <c r="D202" s="279">
        <f>+D200+D194+D182+D31</f>
        <v>101.977</v>
      </c>
      <c r="E202" s="279">
        <f>+E200+E194+E182+E31</f>
        <v>82.673000000000002</v>
      </c>
      <c r="F202" s="279">
        <f>+F200+F194+F182+F31</f>
        <v>33.673000000000002</v>
      </c>
    </row>
    <row r="203" spans="1:13">
      <c r="A203" s="192"/>
      <c r="B203" s="192"/>
      <c r="C203" s="190"/>
      <c r="D203" s="192"/>
      <c r="E203" s="192"/>
      <c r="F203" s="192"/>
    </row>
    <row r="204" spans="1:13">
      <c r="A204" s="188" t="s">
        <v>116</v>
      </c>
      <c r="B204" s="190"/>
      <c r="C204" s="190"/>
      <c r="D204" s="190"/>
      <c r="E204" s="190"/>
      <c r="F204" s="190"/>
    </row>
    <row r="205" spans="1:13">
      <c r="A205" s="190" t="s">
        <v>117</v>
      </c>
      <c r="B205" s="190">
        <v>3.2550000000000003</v>
      </c>
      <c r="C205" s="190">
        <v>8.125</v>
      </c>
      <c r="D205" s="190">
        <v>10.199999999999999</v>
      </c>
      <c r="E205" s="190">
        <v>0</v>
      </c>
      <c r="F205" s="190">
        <v>0</v>
      </c>
    </row>
    <row r="206" spans="1:13">
      <c r="A206" s="190" t="s">
        <v>119</v>
      </c>
      <c r="B206" s="190"/>
      <c r="C206" s="190"/>
      <c r="D206" s="190"/>
      <c r="E206" s="190"/>
      <c r="F206" s="190"/>
    </row>
    <row r="207" spans="1:13">
      <c r="A207" s="190" t="s">
        <v>121</v>
      </c>
      <c r="B207" s="190"/>
      <c r="C207" s="190"/>
      <c r="D207" s="190"/>
      <c r="E207" s="190"/>
      <c r="F207" s="190"/>
    </row>
    <row r="208" spans="1:13">
      <c r="A208" s="190" t="s">
        <v>47</v>
      </c>
      <c r="B208" s="190"/>
      <c r="C208" s="188"/>
      <c r="D208" s="190"/>
      <c r="E208" s="190"/>
      <c r="F208" s="190"/>
    </row>
    <row r="209" spans="1:6">
      <c r="A209" s="188" t="s">
        <v>124</v>
      </c>
      <c r="B209" s="188">
        <f>SUM(B205:B208)</f>
        <v>3.2550000000000003</v>
      </c>
      <c r="C209" s="188">
        <f t="shared" ref="C209:F209" si="34">SUM(C205:C208)</f>
        <v>8.125</v>
      </c>
      <c r="D209" s="188">
        <f t="shared" si="34"/>
        <v>10.199999999999999</v>
      </c>
      <c r="E209" s="188">
        <f t="shared" si="34"/>
        <v>0</v>
      </c>
      <c r="F209" s="188">
        <f t="shared" si="34"/>
        <v>0</v>
      </c>
    </row>
    <row r="210" spans="1:6">
      <c r="A210" s="196"/>
      <c r="B210" s="199"/>
      <c r="C210" s="198"/>
      <c r="D210" s="199"/>
      <c r="E210" s="199"/>
      <c r="F210" s="200"/>
    </row>
    <row r="211" spans="1:6">
      <c r="A211" s="188" t="s">
        <v>85</v>
      </c>
      <c r="B211" s="279">
        <f>+B202-B209</f>
        <v>96.674000000000007</v>
      </c>
      <c r="C211" s="279">
        <f t="shared" ref="C211:F211" si="35">+C202-C209</f>
        <v>65.706999999999994</v>
      </c>
      <c r="D211" s="279">
        <f t="shared" si="35"/>
        <v>91.777000000000001</v>
      </c>
      <c r="E211" s="279">
        <f t="shared" si="35"/>
        <v>82.673000000000002</v>
      </c>
      <c r="F211" s="279">
        <f t="shared" si="35"/>
        <v>33.673000000000002</v>
      </c>
    </row>
    <row r="213" spans="1:6" ht="15.75" thickBot="1"/>
    <row r="214" spans="1:6">
      <c r="A214" s="201"/>
      <c r="B214" s="202" t="s">
        <v>77</v>
      </c>
      <c r="C214" s="202" t="s">
        <v>78</v>
      </c>
      <c r="D214" s="202" t="s">
        <v>79</v>
      </c>
      <c r="E214" s="202" t="s">
        <v>80</v>
      </c>
      <c r="F214" s="203" t="s">
        <v>81</v>
      </c>
    </row>
    <row r="215" spans="1:6">
      <c r="A215" s="204" t="s">
        <v>162</v>
      </c>
      <c r="B215" s="191" t="s">
        <v>1</v>
      </c>
      <c r="C215" s="191" t="s">
        <v>1</v>
      </c>
      <c r="D215" s="191" t="s">
        <v>1</v>
      </c>
      <c r="E215" s="191" t="s">
        <v>1</v>
      </c>
      <c r="F215" s="205" t="s">
        <v>1</v>
      </c>
    </row>
    <row r="216" spans="1:6">
      <c r="A216" s="204" t="s">
        <v>655</v>
      </c>
      <c r="B216" s="190">
        <v>0.17499999999999999</v>
      </c>
      <c r="C216" s="190"/>
      <c r="D216" s="190"/>
      <c r="E216" s="190"/>
      <c r="F216" s="206"/>
    </row>
    <row r="217" spans="1:6">
      <c r="A217" s="204" t="s">
        <v>656</v>
      </c>
      <c r="B217" s="190">
        <v>2.7</v>
      </c>
      <c r="C217" s="190">
        <v>8.125</v>
      </c>
      <c r="D217" s="190">
        <v>10.199999999999999</v>
      </c>
      <c r="E217" s="190"/>
      <c r="F217" s="206"/>
    </row>
    <row r="218" spans="1:6">
      <c r="A218" s="204" t="s">
        <v>657</v>
      </c>
      <c r="B218" s="190">
        <v>0.1</v>
      </c>
      <c r="C218" s="190"/>
      <c r="D218" s="190"/>
      <c r="E218" s="190"/>
      <c r="F218" s="206"/>
    </row>
    <row r="219" spans="1:6">
      <c r="A219" s="204" t="s">
        <v>658</v>
      </c>
      <c r="B219" s="190">
        <v>0.05</v>
      </c>
      <c r="C219" s="190"/>
      <c r="D219" s="190"/>
      <c r="E219" s="190"/>
      <c r="F219" s="206"/>
    </row>
    <row r="220" spans="1:6">
      <c r="A220" s="204" t="s">
        <v>659</v>
      </c>
      <c r="B220" s="190">
        <v>0.04</v>
      </c>
      <c r="C220" s="190"/>
      <c r="D220" s="190"/>
      <c r="E220" s="190"/>
      <c r="F220" s="206"/>
    </row>
    <row r="221" spans="1:6">
      <c r="A221" s="204" t="s">
        <v>660</v>
      </c>
      <c r="B221" s="190">
        <v>1.4999999999999999E-2</v>
      </c>
      <c r="C221" s="190"/>
      <c r="D221" s="190"/>
      <c r="E221" s="190"/>
      <c r="F221" s="206"/>
    </row>
    <row r="222" spans="1:6">
      <c r="A222" s="204" t="s">
        <v>661</v>
      </c>
      <c r="B222" s="190">
        <v>7.4999999999999997E-2</v>
      </c>
      <c r="C222" s="190"/>
      <c r="D222" s="190"/>
      <c r="E222" s="190"/>
      <c r="F222" s="206"/>
    </row>
    <row r="223" spans="1:6">
      <c r="A223" s="204" t="s">
        <v>662</v>
      </c>
      <c r="B223" s="190">
        <v>0.1</v>
      </c>
      <c r="C223" s="190"/>
      <c r="D223" s="190"/>
      <c r="E223" s="190"/>
      <c r="F223" s="206"/>
    </row>
    <row r="224" spans="1:6" hidden="1">
      <c r="A224" s="204"/>
      <c r="B224" s="190"/>
      <c r="C224" s="190"/>
      <c r="D224" s="190"/>
      <c r="E224" s="190"/>
      <c r="F224" s="206"/>
    </row>
    <row r="225" spans="1:6" hidden="1">
      <c r="A225" s="213"/>
      <c r="B225" s="214"/>
      <c r="C225" s="214"/>
      <c r="D225" s="214"/>
      <c r="E225" s="214"/>
      <c r="F225" s="215"/>
    </row>
    <row r="226" spans="1:6" hidden="1">
      <c r="A226" s="190" t="s">
        <v>105</v>
      </c>
      <c r="B226" s="214"/>
      <c r="C226" s="214"/>
      <c r="D226" s="214"/>
      <c r="E226" s="214"/>
      <c r="F226" s="215"/>
    </row>
    <row r="227" spans="1:6" ht="15.75" hidden="1" thickBot="1">
      <c r="A227" s="207"/>
      <c r="B227" s="208"/>
      <c r="C227" s="208"/>
      <c r="D227" s="208"/>
      <c r="E227" s="208"/>
      <c r="F227" s="209"/>
    </row>
    <row r="228" spans="1:6" ht="15.75" thickBot="1">
      <c r="A228" s="210" t="s">
        <v>0</v>
      </c>
      <c r="B228" s="211">
        <f>SUM(B216:B227)</f>
        <v>3.2550000000000003</v>
      </c>
      <c r="C228" s="211">
        <f t="shared" ref="C228:F228" si="36">SUM(C216:C227)</f>
        <v>8.125</v>
      </c>
      <c r="D228" s="211">
        <f t="shared" si="36"/>
        <v>10.199999999999999</v>
      </c>
      <c r="E228" s="211">
        <f t="shared" si="36"/>
        <v>0</v>
      </c>
      <c r="F228" s="212">
        <f t="shared" si="36"/>
        <v>0</v>
      </c>
    </row>
  </sheetData>
  <mergeCells count="1">
    <mergeCell ref="A1:F1"/>
  </mergeCells>
  <printOptions horizontalCentered="1"/>
  <pageMargins left="0.23622047244094491" right="0.23622047244094491" top="0.74803149606299213" bottom="0.74803149606299213" header="0.31496062992125984" footer="0.31496062992125984"/>
  <pageSetup paperSize="9" scale="43" fitToHeight="3" orientation="landscape" horizontalDpi="300" r:id="rId1"/>
  <headerFooter>
    <oddFooter>&amp;L&amp;F&amp;R&amp;A</oddFooter>
  </headerFooter>
  <rowBreaks count="2" manualBreakCount="2">
    <brk id="32" max="13" man="1"/>
    <brk id="184" max="13" man="1"/>
  </rowBreaks>
  <legacyDrawing r:id="rId2"/>
</worksheet>
</file>

<file path=xl/worksheets/sheet16.xml><?xml version="1.0" encoding="utf-8"?>
<worksheet xmlns="http://schemas.openxmlformats.org/spreadsheetml/2006/main" xmlns:r="http://schemas.openxmlformats.org/officeDocument/2006/relationships">
  <sheetPr codeName="Sheet16"/>
  <dimension ref="A1:G21"/>
  <sheetViews>
    <sheetView view="pageBreakPreview" zoomScale="60" zoomScaleNormal="100" workbookViewId="0">
      <selection activeCell="G18" sqref="G18"/>
    </sheetView>
  </sheetViews>
  <sheetFormatPr defaultRowHeight="15"/>
  <cols>
    <col min="1" max="1" width="10.77734375" customWidth="1"/>
    <col min="2" max="2" width="9.109375" customWidth="1"/>
  </cols>
  <sheetData>
    <row r="1" spans="1:7" ht="15.75">
      <c r="A1" s="951" t="s">
        <v>1146</v>
      </c>
      <c r="B1" s="934"/>
      <c r="C1" s="934"/>
      <c r="D1" s="934"/>
      <c r="E1" s="934"/>
      <c r="F1" s="934"/>
    </row>
    <row r="2" spans="1:7">
      <c r="A2" s="983" t="s">
        <v>1147</v>
      </c>
      <c r="B2" s="984"/>
      <c r="C2" s="984"/>
      <c r="D2" s="984"/>
      <c r="E2" s="984"/>
      <c r="F2" s="984"/>
    </row>
    <row r="3" spans="1:7">
      <c r="A3" s="798"/>
      <c r="B3" s="799"/>
      <c r="C3" s="799"/>
      <c r="D3" s="799"/>
      <c r="E3" s="799"/>
      <c r="F3" s="799"/>
    </row>
    <row r="4" spans="1:7" ht="15" customHeight="1">
      <c r="A4" s="131" t="s">
        <v>153</v>
      </c>
      <c r="C4" s="116" t="str">
        <f>+'Plan Summary'!B3</f>
        <v>ABMU</v>
      </c>
    </row>
    <row r="5" spans="1:7" ht="15.75" thickBot="1">
      <c r="B5" s="169"/>
    </row>
    <row r="6" spans="1:7" ht="24" customHeight="1">
      <c r="A6" s="170"/>
      <c r="B6" s="978" t="s">
        <v>159</v>
      </c>
      <c r="C6" s="980" t="s">
        <v>160</v>
      </c>
      <c r="D6" s="981"/>
      <c r="E6" s="981"/>
      <c r="F6" s="981"/>
      <c r="G6" s="982"/>
    </row>
    <row r="7" spans="1:7" ht="24" customHeight="1">
      <c r="A7" s="171"/>
      <c r="B7" s="979"/>
      <c r="C7" s="216" t="s">
        <v>77</v>
      </c>
      <c r="D7" s="182" t="s">
        <v>78</v>
      </c>
      <c r="E7" s="182" t="s">
        <v>79</v>
      </c>
      <c r="F7" s="182" t="s">
        <v>80</v>
      </c>
      <c r="G7" s="184" t="s">
        <v>81</v>
      </c>
    </row>
    <row r="8" spans="1:7" ht="51">
      <c r="A8" s="173" t="s">
        <v>99</v>
      </c>
      <c r="B8" s="185" t="s">
        <v>1</v>
      </c>
      <c r="C8" s="216" t="s">
        <v>1</v>
      </c>
      <c r="D8" s="182" t="s">
        <v>1</v>
      </c>
      <c r="E8" s="182" t="s">
        <v>1</v>
      </c>
      <c r="F8" s="182" t="s">
        <v>1</v>
      </c>
      <c r="G8" s="184" t="s">
        <v>1</v>
      </c>
    </row>
    <row r="9" spans="1:7">
      <c r="A9" s="171" t="s">
        <v>787</v>
      </c>
      <c r="B9" s="174">
        <v>3.3380000000000001</v>
      </c>
      <c r="C9" s="217">
        <v>0.25600000000000001</v>
      </c>
      <c r="D9" s="136">
        <v>0.25600000000000001</v>
      </c>
      <c r="E9" s="136">
        <v>0.25600000000000001</v>
      </c>
      <c r="F9" s="136">
        <v>0.25600000000000001</v>
      </c>
      <c r="G9" s="172">
        <v>0.25600000000000001</v>
      </c>
    </row>
    <row r="10" spans="1:7">
      <c r="A10" s="171"/>
      <c r="B10" s="174"/>
      <c r="C10" s="217"/>
      <c r="D10" s="136"/>
      <c r="E10" s="136"/>
      <c r="F10" s="136"/>
      <c r="G10" s="172"/>
    </row>
    <row r="11" spans="1:7">
      <c r="A11" s="171" t="s">
        <v>788</v>
      </c>
      <c r="B11" s="174">
        <v>2.996</v>
      </c>
      <c r="C11" s="217">
        <v>0.23100000000000001</v>
      </c>
      <c r="D11" s="136">
        <v>0.23100000000000001</v>
      </c>
      <c r="E11" s="136">
        <v>0.23100000000000001</v>
      </c>
      <c r="F11" s="136">
        <v>0.23100000000000001</v>
      </c>
      <c r="G11" s="172">
        <v>0.23100000000000001</v>
      </c>
    </row>
    <row r="12" spans="1:7">
      <c r="A12" s="171"/>
      <c r="B12" s="174"/>
      <c r="C12" s="217"/>
      <c r="D12" s="136"/>
      <c r="E12" s="136"/>
      <c r="F12" s="136"/>
      <c r="G12" s="172"/>
    </row>
    <row r="13" spans="1:7">
      <c r="A13" s="171" t="s">
        <v>789</v>
      </c>
      <c r="B13" s="174">
        <v>2.581</v>
      </c>
      <c r="C13" s="217">
        <v>0.20499999999999999</v>
      </c>
      <c r="D13" s="136">
        <v>0.20499999999999999</v>
      </c>
      <c r="E13" s="136">
        <v>0.20499999999999999</v>
      </c>
      <c r="F13" s="136">
        <v>0.20499999999999999</v>
      </c>
      <c r="G13" s="172">
        <v>0.20499999999999999</v>
      </c>
    </row>
    <row r="14" spans="1:7">
      <c r="A14" s="171"/>
      <c r="B14" s="174"/>
      <c r="C14" s="217"/>
      <c r="D14" s="136"/>
      <c r="E14" s="136"/>
      <c r="F14" s="136"/>
      <c r="G14" s="172"/>
    </row>
    <row r="15" spans="1:7">
      <c r="A15" s="171" t="s">
        <v>790</v>
      </c>
      <c r="B15" s="174">
        <v>2.5</v>
      </c>
      <c r="C15" s="217">
        <v>0.108</v>
      </c>
      <c r="D15" s="136">
        <v>0.108</v>
      </c>
      <c r="E15" s="136">
        <v>0.108</v>
      </c>
      <c r="F15" s="136">
        <v>0.108</v>
      </c>
      <c r="G15" s="172">
        <v>0.108</v>
      </c>
    </row>
    <row r="16" spans="1:7">
      <c r="A16" s="171"/>
      <c r="B16" s="174"/>
      <c r="C16" s="217"/>
      <c r="D16" s="136"/>
      <c r="E16" s="136"/>
      <c r="F16" s="136"/>
      <c r="G16" s="172"/>
    </row>
    <row r="17" spans="1:7">
      <c r="A17" s="171" t="s">
        <v>105</v>
      </c>
      <c r="B17" s="174"/>
      <c r="C17" s="217"/>
      <c r="D17" s="136"/>
      <c r="E17" s="136"/>
      <c r="F17" s="136"/>
      <c r="G17" s="172"/>
    </row>
    <row r="18" spans="1:7" ht="15.75" thickBot="1">
      <c r="A18" s="175"/>
      <c r="B18" s="176"/>
      <c r="C18" s="218"/>
      <c r="D18" s="177"/>
      <c r="E18" s="177"/>
      <c r="F18" s="177"/>
      <c r="G18" s="178"/>
    </row>
    <row r="19" spans="1:7" ht="15.75" thickBot="1">
      <c r="A19" s="179" t="s">
        <v>41</v>
      </c>
      <c r="B19" s="180">
        <f>SUM(B9:B18)</f>
        <v>11.414999999999999</v>
      </c>
      <c r="C19" s="219">
        <f>SUM(C9:C18)</f>
        <v>0.79999999999999993</v>
      </c>
      <c r="D19" s="181">
        <f t="shared" ref="D19:G19" si="0">SUM(D9:D18)</f>
        <v>0.79999999999999993</v>
      </c>
      <c r="E19" s="181">
        <f t="shared" si="0"/>
        <v>0.79999999999999993</v>
      </c>
      <c r="F19" s="181">
        <f t="shared" si="0"/>
        <v>0.79999999999999993</v>
      </c>
      <c r="G19" s="220">
        <f t="shared" si="0"/>
        <v>0.79999999999999993</v>
      </c>
    </row>
    <row r="20" spans="1:7">
      <c r="B20" s="169"/>
    </row>
    <row r="21" spans="1:7">
      <c r="B21" s="169"/>
    </row>
  </sheetData>
  <mergeCells count="4">
    <mergeCell ref="B6:B7"/>
    <mergeCell ref="C6:G6"/>
    <mergeCell ref="A2:F2"/>
    <mergeCell ref="A1:F1"/>
  </mergeCells>
  <printOptions horizontalCentered="1"/>
  <pageMargins left="0.70866141732283472" right="0.70866141732283472" top="0.74803149606299213" bottom="0.74803149606299213" header="0.31496062992125984" footer="0.31496062992125984"/>
  <pageSetup paperSize="9" orientation="portrait" horizontalDpi="300" r:id="rId1"/>
  <headerFooter>
    <oddFooter>&amp;L&amp;F&amp;R&amp;A</oddFoot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I60"/>
  <sheetViews>
    <sheetView view="pageBreakPreview" zoomScale="60" zoomScaleNormal="100" workbookViewId="0">
      <selection activeCell="G18" sqref="G18"/>
    </sheetView>
  </sheetViews>
  <sheetFormatPr defaultRowHeight="15"/>
  <cols>
    <col min="1" max="1" width="20" style="323" customWidth="1"/>
    <col min="2" max="2" width="21.5546875" style="323" customWidth="1"/>
    <col min="3" max="3" width="14.33203125" style="323" customWidth="1"/>
    <col min="4" max="4" width="75" style="323" customWidth="1"/>
    <col min="5" max="256" width="8.88671875" style="323"/>
    <col min="257" max="257" width="20" style="323" customWidth="1"/>
    <col min="258" max="258" width="21.5546875" style="323" customWidth="1"/>
    <col min="259" max="259" width="14.33203125" style="323" customWidth="1"/>
    <col min="260" max="260" width="75" style="323" customWidth="1"/>
    <col min="261" max="512" width="8.88671875" style="323"/>
    <col min="513" max="513" width="20" style="323" customWidth="1"/>
    <col min="514" max="514" width="21.5546875" style="323" customWidth="1"/>
    <col min="515" max="515" width="14.33203125" style="323" customWidth="1"/>
    <col min="516" max="516" width="75" style="323" customWidth="1"/>
    <col min="517" max="768" width="8.88671875" style="323"/>
    <col min="769" max="769" width="20" style="323" customWidth="1"/>
    <col min="770" max="770" width="21.5546875" style="323" customWidth="1"/>
    <col min="771" max="771" width="14.33203125" style="323" customWidth="1"/>
    <col min="772" max="772" width="75" style="323" customWidth="1"/>
    <col min="773" max="1024" width="8.88671875" style="323"/>
    <col min="1025" max="1025" width="20" style="323" customWidth="1"/>
    <col min="1026" max="1026" width="21.5546875" style="323" customWidth="1"/>
    <col min="1027" max="1027" width="14.33203125" style="323" customWidth="1"/>
    <col min="1028" max="1028" width="75" style="323" customWidth="1"/>
    <col min="1029" max="1280" width="8.88671875" style="323"/>
    <col min="1281" max="1281" width="20" style="323" customWidth="1"/>
    <col min="1282" max="1282" width="21.5546875" style="323" customWidth="1"/>
    <col min="1283" max="1283" width="14.33203125" style="323" customWidth="1"/>
    <col min="1284" max="1284" width="75" style="323" customWidth="1"/>
    <col min="1285" max="1536" width="8.88671875" style="323"/>
    <col min="1537" max="1537" width="20" style="323" customWidth="1"/>
    <col min="1538" max="1538" width="21.5546875" style="323" customWidth="1"/>
    <col min="1539" max="1539" width="14.33203125" style="323" customWidth="1"/>
    <col min="1540" max="1540" width="75" style="323" customWidth="1"/>
    <col min="1541" max="1792" width="8.88671875" style="323"/>
    <col min="1793" max="1793" width="20" style="323" customWidth="1"/>
    <col min="1794" max="1794" width="21.5546875" style="323" customWidth="1"/>
    <col min="1795" max="1795" width="14.33203125" style="323" customWidth="1"/>
    <col min="1796" max="1796" width="75" style="323" customWidth="1"/>
    <col min="1797" max="2048" width="8.88671875" style="323"/>
    <col min="2049" max="2049" width="20" style="323" customWidth="1"/>
    <col min="2050" max="2050" width="21.5546875" style="323" customWidth="1"/>
    <col min="2051" max="2051" width="14.33203125" style="323" customWidth="1"/>
    <col min="2052" max="2052" width="75" style="323" customWidth="1"/>
    <col min="2053" max="2304" width="8.88671875" style="323"/>
    <col min="2305" max="2305" width="20" style="323" customWidth="1"/>
    <col min="2306" max="2306" width="21.5546875" style="323" customWidth="1"/>
    <col min="2307" max="2307" width="14.33203125" style="323" customWidth="1"/>
    <col min="2308" max="2308" width="75" style="323" customWidth="1"/>
    <col min="2309" max="2560" width="8.88671875" style="323"/>
    <col min="2561" max="2561" width="20" style="323" customWidth="1"/>
    <col min="2562" max="2562" width="21.5546875" style="323" customWidth="1"/>
    <col min="2563" max="2563" width="14.33203125" style="323" customWidth="1"/>
    <col min="2564" max="2564" width="75" style="323" customWidth="1"/>
    <col min="2565" max="2816" width="8.88671875" style="323"/>
    <col min="2817" max="2817" width="20" style="323" customWidth="1"/>
    <col min="2818" max="2818" width="21.5546875" style="323" customWidth="1"/>
    <col min="2819" max="2819" width="14.33203125" style="323" customWidth="1"/>
    <col min="2820" max="2820" width="75" style="323" customWidth="1"/>
    <col min="2821" max="3072" width="8.88671875" style="323"/>
    <col min="3073" max="3073" width="20" style="323" customWidth="1"/>
    <col min="3074" max="3074" width="21.5546875" style="323" customWidth="1"/>
    <col min="3075" max="3075" width="14.33203125" style="323" customWidth="1"/>
    <col min="3076" max="3076" width="75" style="323" customWidth="1"/>
    <col min="3077" max="3328" width="8.88671875" style="323"/>
    <col min="3329" max="3329" width="20" style="323" customWidth="1"/>
    <col min="3330" max="3330" width="21.5546875" style="323" customWidth="1"/>
    <col min="3331" max="3331" width="14.33203125" style="323" customWidth="1"/>
    <col min="3332" max="3332" width="75" style="323" customWidth="1"/>
    <col min="3333" max="3584" width="8.88671875" style="323"/>
    <col min="3585" max="3585" width="20" style="323" customWidth="1"/>
    <col min="3586" max="3586" width="21.5546875" style="323" customWidth="1"/>
    <col min="3587" max="3587" width="14.33203125" style="323" customWidth="1"/>
    <col min="3588" max="3588" width="75" style="323" customWidth="1"/>
    <col min="3589" max="3840" width="8.88671875" style="323"/>
    <col min="3841" max="3841" width="20" style="323" customWidth="1"/>
    <col min="3842" max="3842" width="21.5546875" style="323" customWidth="1"/>
    <col min="3843" max="3843" width="14.33203125" style="323" customWidth="1"/>
    <col min="3844" max="3844" width="75" style="323" customWidth="1"/>
    <col min="3845" max="4096" width="8.88671875" style="323"/>
    <col min="4097" max="4097" width="20" style="323" customWidth="1"/>
    <col min="4098" max="4098" width="21.5546875" style="323" customWidth="1"/>
    <col min="4099" max="4099" width="14.33203125" style="323" customWidth="1"/>
    <col min="4100" max="4100" width="75" style="323" customWidth="1"/>
    <col min="4101" max="4352" width="8.88671875" style="323"/>
    <col min="4353" max="4353" width="20" style="323" customWidth="1"/>
    <col min="4354" max="4354" width="21.5546875" style="323" customWidth="1"/>
    <col min="4355" max="4355" width="14.33203125" style="323" customWidth="1"/>
    <col min="4356" max="4356" width="75" style="323" customWidth="1"/>
    <col min="4357" max="4608" width="8.88671875" style="323"/>
    <col min="4609" max="4609" width="20" style="323" customWidth="1"/>
    <col min="4610" max="4610" width="21.5546875" style="323" customWidth="1"/>
    <col min="4611" max="4611" width="14.33203125" style="323" customWidth="1"/>
    <col min="4612" max="4612" width="75" style="323" customWidth="1"/>
    <col min="4613" max="4864" width="8.88671875" style="323"/>
    <col min="4865" max="4865" width="20" style="323" customWidth="1"/>
    <col min="4866" max="4866" width="21.5546875" style="323" customWidth="1"/>
    <col min="4867" max="4867" width="14.33203125" style="323" customWidth="1"/>
    <col min="4868" max="4868" width="75" style="323" customWidth="1"/>
    <col min="4869" max="5120" width="8.88671875" style="323"/>
    <col min="5121" max="5121" width="20" style="323" customWidth="1"/>
    <col min="5122" max="5122" width="21.5546875" style="323" customWidth="1"/>
    <col min="5123" max="5123" width="14.33203125" style="323" customWidth="1"/>
    <col min="5124" max="5124" width="75" style="323" customWidth="1"/>
    <col min="5125" max="5376" width="8.88671875" style="323"/>
    <col min="5377" max="5377" width="20" style="323" customWidth="1"/>
    <col min="5378" max="5378" width="21.5546875" style="323" customWidth="1"/>
    <col min="5379" max="5379" width="14.33203125" style="323" customWidth="1"/>
    <col min="5380" max="5380" width="75" style="323" customWidth="1"/>
    <col min="5381" max="5632" width="8.88671875" style="323"/>
    <col min="5633" max="5633" width="20" style="323" customWidth="1"/>
    <col min="5634" max="5634" width="21.5546875" style="323" customWidth="1"/>
    <col min="5635" max="5635" width="14.33203125" style="323" customWidth="1"/>
    <col min="5636" max="5636" width="75" style="323" customWidth="1"/>
    <col min="5637" max="5888" width="8.88671875" style="323"/>
    <col min="5889" max="5889" width="20" style="323" customWidth="1"/>
    <col min="5890" max="5890" width="21.5546875" style="323" customWidth="1"/>
    <col min="5891" max="5891" width="14.33203125" style="323" customWidth="1"/>
    <col min="5892" max="5892" width="75" style="323" customWidth="1"/>
    <col min="5893" max="6144" width="8.88671875" style="323"/>
    <col min="6145" max="6145" width="20" style="323" customWidth="1"/>
    <col min="6146" max="6146" width="21.5546875" style="323" customWidth="1"/>
    <col min="6147" max="6147" width="14.33203125" style="323" customWidth="1"/>
    <col min="6148" max="6148" width="75" style="323" customWidth="1"/>
    <col min="6149" max="6400" width="8.88671875" style="323"/>
    <col min="6401" max="6401" width="20" style="323" customWidth="1"/>
    <col min="6402" max="6402" width="21.5546875" style="323" customWidth="1"/>
    <col min="6403" max="6403" width="14.33203125" style="323" customWidth="1"/>
    <col min="6404" max="6404" width="75" style="323" customWidth="1"/>
    <col min="6405" max="6656" width="8.88671875" style="323"/>
    <col min="6657" max="6657" width="20" style="323" customWidth="1"/>
    <col min="6658" max="6658" width="21.5546875" style="323" customWidth="1"/>
    <col min="6659" max="6659" width="14.33203125" style="323" customWidth="1"/>
    <col min="6660" max="6660" width="75" style="323" customWidth="1"/>
    <col min="6661" max="6912" width="8.88671875" style="323"/>
    <col min="6913" max="6913" width="20" style="323" customWidth="1"/>
    <col min="6914" max="6914" width="21.5546875" style="323" customWidth="1"/>
    <col min="6915" max="6915" width="14.33203125" style="323" customWidth="1"/>
    <col min="6916" max="6916" width="75" style="323" customWidth="1"/>
    <col min="6917" max="7168" width="8.88671875" style="323"/>
    <col min="7169" max="7169" width="20" style="323" customWidth="1"/>
    <col min="7170" max="7170" width="21.5546875" style="323" customWidth="1"/>
    <col min="7171" max="7171" width="14.33203125" style="323" customWidth="1"/>
    <col min="7172" max="7172" width="75" style="323" customWidth="1"/>
    <col min="7173" max="7424" width="8.88671875" style="323"/>
    <col min="7425" max="7425" width="20" style="323" customWidth="1"/>
    <col min="7426" max="7426" width="21.5546875" style="323" customWidth="1"/>
    <col min="7427" max="7427" width="14.33203125" style="323" customWidth="1"/>
    <col min="7428" max="7428" width="75" style="323" customWidth="1"/>
    <col min="7429" max="7680" width="8.88671875" style="323"/>
    <col min="7681" max="7681" width="20" style="323" customWidth="1"/>
    <col min="7682" max="7682" width="21.5546875" style="323" customWidth="1"/>
    <col min="7683" max="7683" width="14.33203125" style="323" customWidth="1"/>
    <col min="7684" max="7684" width="75" style="323" customWidth="1"/>
    <col min="7685" max="7936" width="8.88671875" style="323"/>
    <col min="7937" max="7937" width="20" style="323" customWidth="1"/>
    <col min="7938" max="7938" width="21.5546875" style="323" customWidth="1"/>
    <col min="7939" max="7939" width="14.33203125" style="323" customWidth="1"/>
    <col min="7940" max="7940" width="75" style="323" customWidth="1"/>
    <col min="7941" max="8192" width="8.88671875" style="323"/>
    <col min="8193" max="8193" width="20" style="323" customWidth="1"/>
    <col min="8194" max="8194" width="21.5546875" style="323" customWidth="1"/>
    <col min="8195" max="8195" width="14.33203125" style="323" customWidth="1"/>
    <col min="8196" max="8196" width="75" style="323" customWidth="1"/>
    <col min="8197" max="8448" width="8.88671875" style="323"/>
    <col min="8449" max="8449" width="20" style="323" customWidth="1"/>
    <col min="8450" max="8450" width="21.5546875" style="323" customWidth="1"/>
    <col min="8451" max="8451" width="14.33203125" style="323" customWidth="1"/>
    <col min="8452" max="8452" width="75" style="323" customWidth="1"/>
    <col min="8453" max="8704" width="8.88671875" style="323"/>
    <col min="8705" max="8705" width="20" style="323" customWidth="1"/>
    <col min="8706" max="8706" width="21.5546875" style="323" customWidth="1"/>
    <col min="8707" max="8707" width="14.33203125" style="323" customWidth="1"/>
    <col min="8708" max="8708" width="75" style="323" customWidth="1"/>
    <col min="8709" max="8960" width="8.88671875" style="323"/>
    <col min="8961" max="8961" width="20" style="323" customWidth="1"/>
    <col min="8962" max="8962" width="21.5546875" style="323" customWidth="1"/>
    <col min="8963" max="8963" width="14.33203125" style="323" customWidth="1"/>
    <col min="8964" max="8964" width="75" style="323" customWidth="1"/>
    <col min="8965" max="9216" width="8.88671875" style="323"/>
    <col min="9217" max="9217" width="20" style="323" customWidth="1"/>
    <col min="9218" max="9218" width="21.5546875" style="323" customWidth="1"/>
    <col min="9219" max="9219" width="14.33203125" style="323" customWidth="1"/>
    <col min="9220" max="9220" width="75" style="323" customWidth="1"/>
    <col min="9221" max="9472" width="8.88671875" style="323"/>
    <col min="9473" max="9473" width="20" style="323" customWidth="1"/>
    <col min="9474" max="9474" width="21.5546875" style="323" customWidth="1"/>
    <col min="9475" max="9475" width="14.33203125" style="323" customWidth="1"/>
    <col min="9476" max="9476" width="75" style="323" customWidth="1"/>
    <col min="9477" max="9728" width="8.88671875" style="323"/>
    <col min="9729" max="9729" width="20" style="323" customWidth="1"/>
    <col min="9730" max="9730" width="21.5546875" style="323" customWidth="1"/>
    <col min="9731" max="9731" width="14.33203125" style="323" customWidth="1"/>
    <col min="9732" max="9732" width="75" style="323" customWidth="1"/>
    <col min="9733" max="9984" width="8.88671875" style="323"/>
    <col min="9985" max="9985" width="20" style="323" customWidth="1"/>
    <col min="9986" max="9986" width="21.5546875" style="323" customWidth="1"/>
    <col min="9987" max="9987" width="14.33203125" style="323" customWidth="1"/>
    <col min="9988" max="9988" width="75" style="323" customWidth="1"/>
    <col min="9989" max="10240" width="8.88671875" style="323"/>
    <col min="10241" max="10241" width="20" style="323" customWidth="1"/>
    <col min="10242" max="10242" width="21.5546875" style="323" customWidth="1"/>
    <col min="10243" max="10243" width="14.33203125" style="323" customWidth="1"/>
    <col min="10244" max="10244" width="75" style="323" customWidth="1"/>
    <col min="10245" max="10496" width="8.88671875" style="323"/>
    <col min="10497" max="10497" width="20" style="323" customWidth="1"/>
    <col min="10498" max="10498" width="21.5546875" style="323" customWidth="1"/>
    <col min="10499" max="10499" width="14.33203125" style="323" customWidth="1"/>
    <col min="10500" max="10500" width="75" style="323" customWidth="1"/>
    <col min="10501" max="10752" width="8.88671875" style="323"/>
    <col min="10753" max="10753" width="20" style="323" customWidth="1"/>
    <col min="10754" max="10754" width="21.5546875" style="323" customWidth="1"/>
    <col min="10755" max="10755" width="14.33203125" style="323" customWidth="1"/>
    <col min="10756" max="10756" width="75" style="323" customWidth="1"/>
    <col min="10757" max="11008" width="8.88671875" style="323"/>
    <col min="11009" max="11009" width="20" style="323" customWidth="1"/>
    <col min="11010" max="11010" width="21.5546875" style="323" customWidth="1"/>
    <col min="11011" max="11011" width="14.33203125" style="323" customWidth="1"/>
    <col min="11012" max="11012" width="75" style="323" customWidth="1"/>
    <col min="11013" max="11264" width="8.88671875" style="323"/>
    <col min="11265" max="11265" width="20" style="323" customWidth="1"/>
    <col min="11266" max="11266" width="21.5546875" style="323" customWidth="1"/>
    <col min="11267" max="11267" width="14.33203125" style="323" customWidth="1"/>
    <col min="11268" max="11268" width="75" style="323" customWidth="1"/>
    <col min="11269" max="11520" width="8.88671875" style="323"/>
    <col min="11521" max="11521" width="20" style="323" customWidth="1"/>
    <col min="11522" max="11522" width="21.5546875" style="323" customWidth="1"/>
    <col min="11523" max="11523" width="14.33203125" style="323" customWidth="1"/>
    <col min="11524" max="11524" width="75" style="323" customWidth="1"/>
    <col min="11525" max="11776" width="8.88671875" style="323"/>
    <col min="11777" max="11777" width="20" style="323" customWidth="1"/>
    <col min="11778" max="11778" width="21.5546875" style="323" customWidth="1"/>
    <col min="11779" max="11779" width="14.33203125" style="323" customWidth="1"/>
    <col min="11780" max="11780" width="75" style="323" customWidth="1"/>
    <col min="11781" max="12032" width="8.88671875" style="323"/>
    <col min="12033" max="12033" width="20" style="323" customWidth="1"/>
    <col min="12034" max="12034" width="21.5546875" style="323" customWidth="1"/>
    <col min="12035" max="12035" width="14.33203125" style="323" customWidth="1"/>
    <col min="12036" max="12036" width="75" style="323" customWidth="1"/>
    <col min="12037" max="12288" width="8.88671875" style="323"/>
    <col min="12289" max="12289" width="20" style="323" customWidth="1"/>
    <col min="12290" max="12290" width="21.5546875" style="323" customWidth="1"/>
    <col min="12291" max="12291" width="14.33203125" style="323" customWidth="1"/>
    <col min="12292" max="12292" width="75" style="323" customWidth="1"/>
    <col min="12293" max="12544" width="8.88671875" style="323"/>
    <col min="12545" max="12545" width="20" style="323" customWidth="1"/>
    <col min="12546" max="12546" width="21.5546875" style="323" customWidth="1"/>
    <col min="12547" max="12547" width="14.33203125" style="323" customWidth="1"/>
    <col min="12548" max="12548" width="75" style="323" customWidth="1"/>
    <col min="12549" max="12800" width="8.88671875" style="323"/>
    <col min="12801" max="12801" width="20" style="323" customWidth="1"/>
    <col min="12802" max="12802" width="21.5546875" style="323" customWidth="1"/>
    <col min="12803" max="12803" width="14.33203125" style="323" customWidth="1"/>
    <col min="12804" max="12804" width="75" style="323" customWidth="1"/>
    <col min="12805" max="13056" width="8.88671875" style="323"/>
    <col min="13057" max="13057" width="20" style="323" customWidth="1"/>
    <col min="13058" max="13058" width="21.5546875" style="323" customWidth="1"/>
    <col min="13059" max="13059" width="14.33203125" style="323" customWidth="1"/>
    <col min="13060" max="13060" width="75" style="323" customWidth="1"/>
    <col min="13061" max="13312" width="8.88671875" style="323"/>
    <col min="13313" max="13313" width="20" style="323" customWidth="1"/>
    <col min="13314" max="13314" width="21.5546875" style="323" customWidth="1"/>
    <col min="13315" max="13315" width="14.33203125" style="323" customWidth="1"/>
    <col min="13316" max="13316" width="75" style="323" customWidth="1"/>
    <col min="13317" max="13568" width="8.88671875" style="323"/>
    <col min="13569" max="13569" width="20" style="323" customWidth="1"/>
    <col min="13570" max="13570" width="21.5546875" style="323" customWidth="1"/>
    <col min="13571" max="13571" width="14.33203125" style="323" customWidth="1"/>
    <col min="13572" max="13572" width="75" style="323" customWidth="1"/>
    <col min="13573" max="13824" width="8.88671875" style="323"/>
    <col min="13825" max="13825" width="20" style="323" customWidth="1"/>
    <col min="13826" max="13826" width="21.5546875" style="323" customWidth="1"/>
    <col min="13827" max="13827" width="14.33203125" style="323" customWidth="1"/>
    <col min="13828" max="13828" width="75" style="323" customWidth="1"/>
    <col min="13829" max="14080" width="8.88671875" style="323"/>
    <col min="14081" max="14081" width="20" style="323" customWidth="1"/>
    <col min="14082" max="14082" width="21.5546875" style="323" customWidth="1"/>
    <col min="14083" max="14083" width="14.33203125" style="323" customWidth="1"/>
    <col min="14084" max="14084" width="75" style="323" customWidth="1"/>
    <col min="14085" max="14336" width="8.88671875" style="323"/>
    <col min="14337" max="14337" width="20" style="323" customWidth="1"/>
    <col min="14338" max="14338" width="21.5546875" style="323" customWidth="1"/>
    <col min="14339" max="14339" width="14.33203125" style="323" customWidth="1"/>
    <col min="14340" max="14340" width="75" style="323" customWidth="1"/>
    <col min="14341" max="14592" width="8.88671875" style="323"/>
    <col min="14593" max="14593" width="20" style="323" customWidth="1"/>
    <col min="14594" max="14594" width="21.5546875" style="323" customWidth="1"/>
    <col min="14595" max="14595" width="14.33203125" style="323" customWidth="1"/>
    <col min="14596" max="14596" width="75" style="323" customWidth="1"/>
    <col min="14597" max="14848" width="8.88671875" style="323"/>
    <col min="14849" max="14849" width="20" style="323" customWidth="1"/>
    <col min="14850" max="14850" width="21.5546875" style="323" customWidth="1"/>
    <col min="14851" max="14851" width="14.33203125" style="323" customWidth="1"/>
    <col min="14852" max="14852" width="75" style="323" customWidth="1"/>
    <col min="14853" max="15104" width="8.88671875" style="323"/>
    <col min="15105" max="15105" width="20" style="323" customWidth="1"/>
    <col min="15106" max="15106" width="21.5546875" style="323" customWidth="1"/>
    <col min="15107" max="15107" width="14.33203125" style="323" customWidth="1"/>
    <col min="15108" max="15108" width="75" style="323" customWidth="1"/>
    <col min="15109" max="15360" width="8.88671875" style="323"/>
    <col min="15361" max="15361" width="20" style="323" customWidth="1"/>
    <col min="15362" max="15362" width="21.5546875" style="323" customWidth="1"/>
    <col min="15363" max="15363" width="14.33203125" style="323" customWidth="1"/>
    <col min="15364" max="15364" width="75" style="323" customWidth="1"/>
    <col min="15365" max="15616" width="8.88671875" style="323"/>
    <col min="15617" max="15617" width="20" style="323" customWidth="1"/>
    <col min="15618" max="15618" width="21.5546875" style="323" customWidth="1"/>
    <col min="15619" max="15619" width="14.33203125" style="323" customWidth="1"/>
    <col min="15620" max="15620" width="75" style="323" customWidth="1"/>
    <col min="15621" max="15872" width="8.88671875" style="323"/>
    <col min="15873" max="15873" width="20" style="323" customWidth="1"/>
    <col min="15874" max="15874" width="21.5546875" style="323" customWidth="1"/>
    <col min="15875" max="15875" width="14.33203125" style="323" customWidth="1"/>
    <col min="15876" max="15876" width="75" style="323" customWidth="1"/>
    <col min="15877" max="16128" width="8.88671875" style="323"/>
    <col min="16129" max="16129" width="20" style="323" customWidth="1"/>
    <col min="16130" max="16130" width="21.5546875" style="323" customWidth="1"/>
    <col min="16131" max="16131" width="14.33203125" style="323" customWidth="1"/>
    <col min="16132" max="16132" width="75" style="323" customWidth="1"/>
    <col min="16133" max="16384" width="8.88671875" style="323"/>
  </cols>
  <sheetData>
    <row r="1" spans="1:9" ht="15.75">
      <c r="A1" s="985" t="s">
        <v>1148</v>
      </c>
      <c r="B1" s="986"/>
      <c r="C1" s="986"/>
      <c r="D1" s="934"/>
    </row>
    <row r="2" spans="1:9">
      <c r="A2" s="325" t="s">
        <v>281</v>
      </c>
    </row>
    <row r="3" spans="1:9">
      <c r="A3" s="325"/>
    </row>
    <row r="4" spans="1:9" ht="15.75">
      <c r="A4" s="322" t="s">
        <v>791</v>
      </c>
      <c r="C4" s="324"/>
    </row>
    <row r="5" spans="1:9" ht="15.75" thickBot="1"/>
    <row r="6" spans="1:9" ht="15.75">
      <c r="A6" s="326"/>
      <c r="B6" s="326" t="s">
        <v>283</v>
      </c>
      <c r="C6" s="327"/>
      <c r="D6" s="326" t="s">
        <v>285</v>
      </c>
      <c r="G6" s="328"/>
      <c r="H6" s="328"/>
      <c r="I6" s="328"/>
    </row>
    <row r="7" spans="1:9" ht="16.5" thickBot="1">
      <c r="A7" s="329" t="s">
        <v>282</v>
      </c>
      <c r="B7" s="330"/>
      <c r="C7" s="331" t="s">
        <v>284</v>
      </c>
      <c r="D7" s="330"/>
      <c r="G7" s="332"/>
      <c r="H7" s="332"/>
      <c r="I7" s="332"/>
    </row>
    <row r="8" spans="1:9" ht="15" customHeight="1" thickBot="1">
      <c r="A8" s="333" t="s">
        <v>141</v>
      </c>
      <c r="B8" s="334" t="s">
        <v>792</v>
      </c>
      <c r="C8" s="335"/>
      <c r="D8" s="336"/>
      <c r="G8" s="332"/>
      <c r="H8" s="332"/>
      <c r="I8" s="332"/>
    </row>
    <row r="9" spans="1:9" ht="31.5">
      <c r="A9" s="987" t="s">
        <v>286</v>
      </c>
      <c r="B9" s="337" t="s">
        <v>793</v>
      </c>
      <c r="C9" s="338" t="s">
        <v>794</v>
      </c>
      <c r="D9" s="339" t="s">
        <v>795</v>
      </c>
      <c r="E9" s="340"/>
    </row>
    <row r="10" spans="1:9" ht="30.75" thickBot="1">
      <c r="A10" s="988"/>
      <c r="B10" s="341" t="s">
        <v>796</v>
      </c>
      <c r="C10" s="342" t="s">
        <v>797</v>
      </c>
      <c r="D10" s="343" t="s">
        <v>798</v>
      </c>
    </row>
    <row r="11" spans="1:9" s="347" customFormat="1" ht="30">
      <c r="A11" s="994" t="s">
        <v>140</v>
      </c>
      <c r="B11" s="344" t="s">
        <v>799</v>
      </c>
      <c r="C11" s="345" t="s">
        <v>800</v>
      </c>
      <c r="D11" s="346" t="s">
        <v>801</v>
      </c>
      <c r="F11" s="348"/>
      <c r="G11" s="349"/>
      <c r="H11" s="349"/>
    </row>
    <row r="12" spans="1:9" s="347" customFormat="1" ht="31.5">
      <c r="A12" s="990"/>
      <c r="B12" s="350" t="s">
        <v>802</v>
      </c>
      <c r="C12" s="351" t="s">
        <v>800</v>
      </c>
      <c r="D12" s="352" t="s">
        <v>803</v>
      </c>
      <c r="F12" s="348"/>
      <c r="G12" s="349"/>
      <c r="H12" s="349"/>
    </row>
    <row r="13" spans="1:9" s="347" customFormat="1" ht="30">
      <c r="A13" s="990"/>
      <c r="B13" s="353" t="s">
        <v>804</v>
      </c>
      <c r="C13" s="351" t="s">
        <v>800</v>
      </c>
      <c r="D13" s="352" t="s">
        <v>801</v>
      </c>
      <c r="F13" s="348"/>
      <c r="G13" s="349"/>
      <c r="H13" s="349"/>
    </row>
    <row r="14" spans="1:9" s="347" customFormat="1" ht="16.5" thickBot="1">
      <c r="A14" s="988"/>
      <c r="B14" s="342" t="s">
        <v>805</v>
      </c>
      <c r="C14" s="342" t="s">
        <v>806</v>
      </c>
      <c r="D14" s="354" t="s">
        <v>807</v>
      </c>
      <c r="F14" s="348"/>
      <c r="G14" s="349"/>
      <c r="H14" s="349"/>
    </row>
    <row r="15" spans="1:9" ht="21" customHeight="1" thickBot="1">
      <c r="A15" s="355" t="s">
        <v>287</v>
      </c>
      <c r="B15" s="356" t="s">
        <v>792</v>
      </c>
      <c r="C15" s="357"/>
      <c r="D15" s="358"/>
    </row>
    <row r="16" spans="1:9" ht="21" customHeight="1" thickBot="1">
      <c r="A16" s="359" t="s">
        <v>288</v>
      </c>
      <c r="B16" s="360" t="s">
        <v>808</v>
      </c>
      <c r="C16" s="361" t="s">
        <v>809</v>
      </c>
      <c r="D16" s="362" t="s">
        <v>810</v>
      </c>
    </row>
    <row r="17" spans="1:4" s="365" customFormat="1" ht="60">
      <c r="A17" s="987" t="s">
        <v>136</v>
      </c>
      <c r="B17" s="363" t="s">
        <v>484</v>
      </c>
      <c r="C17" s="363" t="s">
        <v>811</v>
      </c>
      <c r="D17" s="364" t="s">
        <v>812</v>
      </c>
    </row>
    <row r="18" spans="1:4" s="365" customFormat="1" ht="30">
      <c r="A18" s="990"/>
      <c r="B18" s="366" t="s">
        <v>467</v>
      </c>
      <c r="C18" s="366" t="s">
        <v>813</v>
      </c>
      <c r="D18" s="367" t="s">
        <v>814</v>
      </c>
    </row>
    <row r="19" spans="1:4" s="365" customFormat="1" ht="30">
      <c r="A19" s="990"/>
      <c r="B19" s="366" t="s">
        <v>815</v>
      </c>
      <c r="C19" s="366" t="s">
        <v>813</v>
      </c>
      <c r="D19" s="367" t="s">
        <v>816</v>
      </c>
    </row>
    <row r="20" spans="1:4" s="365" customFormat="1" ht="45">
      <c r="A20" s="990"/>
      <c r="B20" s="366" t="s">
        <v>817</v>
      </c>
      <c r="C20" s="366" t="s">
        <v>818</v>
      </c>
      <c r="D20" s="367" t="s">
        <v>819</v>
      </c>
    </row>
    <row r="21" spans="1:4" s="365" customFormat="1" ht="30">
      <c r="A21" s="990"/>
      <c r="B21" s="366" t="s">
        <v>820</v>
      </c>
      <c r="C21" s="366" t="s">
        <v>818</v>
      </c>
      <c r="D21" s="367" t="s">
        <v>821</v>
      </c>
    </row>
    <row r="22" spans="1:4" s="365" customFormat="1" ht="30">
      <c r="A22" s="990"/>
      <c r="B22" s="366" t="s">
        <v>822</v>
      </c>
      <c r="C22" s="366" t="s">
        <v>813</v>
      </c>
      <c r="D22" s="367" t="s">
        <v>823</v>
      </c>
    </row>
    <row r="23" spans="1:4" s="365" customFormat="1" ht="45">
      <c r="A23" s="990"/>
      <c r="B23" s="366" t="s">
        <v>472</v>
      </c>
      <c r="C23" s="366" t="s">
        <v>824</v>
      </c>
      <c r="D23" s="367" t="s">
        <v>825</v>
      </c>
    </row>
    <row r="24" spans="1:4" s="365" customFormat="1" ht="30">
      <c r="A24" s="990"/>
      <c r="B24" s="366" t="s">
        <v>826</v>
      </c>
      <c r="C24" s="366" t="s">
        <v>827</v>
      </c>
      <c r="D24" s="367" t="s">
        <v>828</v>
      </c>
    </row>
    <row r="25" spans="1:4" s="365" customFormat="1" ht="45">
      <c r="A25" s="990"/>
      <c r="B25" s="366" t="s">
        <v>829</v>
      </c>
      <c r="C25" s="366" t="s">
        <v>811</v>
      </c>
      <c r="D25" s="368" t="s">
        <v>830</v>
      </c>
    </row>
    <row r="26" spans="1:4" s="365" customFormat="1" ht="30">
      <c r="A26" s="990"/>
      <c r="B26" s="366" t="s">
        <v>831</v>
      </c>
      <c r="C26" s="366" t="s">
        <v>832</v>
      </c>
      <c r="D26" s="367" t="s">
        <v>833</v>
      </c>
    </row>
    <row r="27" spans="1:4" s="365" customFormat="1" ht="30.75" thickBot="1">
      <c r="A27" s="988"/>
      <c r="B27" s="369" t="s">
        <v>834</v>
      </c>
      <c r="C27" s="369" t="s">
        <v>835</v>
      </c>
      <c r="D27" s="343" t="s">
        <v>836</v>
      </c>
    </row>
    <row r="28" spans="1:4" s="365" customFormat="1" ht="31.5">
      <c r="A28" s="991" t="s">
        <v>289</v>
      </c>
      <c r="B28" s="370" t="s">
        <v>837</v>
      </c>
      <c r="C28" s="371" t="s">
        <v>794</v>
      </c>
      <c r="D28" s="372" t="s">
        <v>838</v>
      </c>
    </row>
    <row r="29" spans="1:4" s="365" customFormat="1" ht="45">
      <c r="A29" s="992"/>
      <c r="B29" s="366" t="s">
        <v>839</v>
      </c>
      <c r="C29" s="373" t="s">
        <v>806</v>
      </c>
      <c r="D29" s="367" t="s">
        <v>840</v>
      </c>
    </row>
    <row r="30" spans="1:4" ht="30.75" thickBot="1">
      <c r="A30" s="993"/>
      <c r="B30" s="374" t="s">
        <v>841</v>
      </c>
      <c r="C30" s="375" t="s">
        <v>794</v>
      </c>
      <c r="D30" s="376" t="s">
        <v>842</v>
      </c>
    </row>
    <row r="31" spans="1:4">
      <c r="A31" s="377"/>
    </row>
    <row r="33" spans="2:4" s="328" customFormat="1"/>
    <row r="34" spans="2:4" s="328" customFormat="1">
      <c r="B34" s="989"/>
    </row>
    <row r="35" spans="2:4" s="328" customFormat="1">
      <c r="B35" s="989"/>
    </row>
    <row r="36" spans="2:4" s="328" customFormat="1">
      <c r="B36" s="989"/>
    </row>
    <row r="37" spans="2:4" s="328" customFormat="1">
      <c r="B37" s="989"/>
    </row>
    <row r="38" spans="2:4" s="328" customFormat="1">
      <c r="C38" s="378"/>
    </row>
    <row r="39" spans="2:4" s="328" customFormat="1"/>
    <row r="40" spans="2:4" s="328" customFormat="1"/>
    <row r="41" spans="2:4" s="328" customFormat="1" ht="15.75">
      <c r="C41" s="379"/>
    </row>
    <row r="42" spans="2:4" s="328" customFormat="1">
      <c r="B42" s="380"/>
      <c r="C42" s="380"/>
      <c r="D42" s="380"/>
    </row>
    <row r="43" spans="2:4" s="328" customFormat="1"/>
    <row r="44" spans="2:4" s="328" customFormat="1">
      <c r="B44" s="332"/>
      <c r="C44" s="332"/>
      <c r="D44" s="380"/>
    </row>
    <row r="45" spans="2:4" s="328" customFormat="1"/>
    <row r="46" spans="2:4" s="328" customFormat="1"/>
    <row r="47" spans="2:4" s="328" customFormat="1"/>
    <row r="48" spans="2:4" s="328" customFormat="1"/>
    <row r="49" s="328" customFormat="1"/>
    <row r="50" s="328" customFormat="1"/>
    <row r="51" s="328" customFormat="1"/>
    <row r="52" s="328" customFormat="1"/>
    <row r="53" s="328" customFormat="1"/>
    <row r="54" s="328" customFormat="1"/>
    <row r="55" s="328" customFormat="1"/>
    <row r="56" s="328" customFormat="1"/>
    <row r="57" s="328" customFormat="1"/>
    <row r="58" s="328" customFormat="1"/>
    <row r="59" s="328" customFormat="1"/>
    <row r="60" s="328" customFormat="1"/>
  </sheetData>
  <mergeCells count="7">
    <mergeCell ref="A1:D1"/>
    <mergeCell ref="A9:A10"/>
    <mergeCell ref="B34:B35"/>
    <mergeCell ref="B36:B37"/>
    <mergeCell ref="A17:A27"/>
    <mergeCell ref="A28:A30"/>
    <mergeCell ref="A11:A14"/>
  </mergeCells>
  <printOptions horizontalCentered="1"/>
  <pageMargins left="0.70866141732283472" right="0.70866141732283472" top="0.74803149606299213" bottom="0.74803149606299213" header="0.31496062992125984" footer="0.31496062992125984"/>
  <pageSetup paperSize="9" scale="55" orientation="portrait" horizontalDpi="300" r:id="rId1"/>
  <headerFooter>
    <oddFooter>&amp;L&amp;F&amp;R&amp;A</oddFoot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J100"/>
  <sheetViews>
    <sheetView view="pageBreakPreview" zoomScale="60" zoomScaleNormal="100" workbookViewId="0">
      <selection activeCell="G18" sqref="G18"/>
    </sheetView>
  </sheetViews>
  <sheetFormatPr defaultRowHeight="15"/>
  <cols>
    <col min="1" max="1" width="24" style="323" customWidth="1"/>
    <col min="2" max="2" width="37.77734375" style="323" customWidth="1"/>
    <col min="3" max="3" width="20.33203125" style="323" customWidth="1"/>
    <col min="4" max="4" width="11" style="323" customWidth="1"/>
    <col min="5" max="5" width="37.77734375" style="323" customWidth="1"/>
    <col min="6" max="10" width="8.88671875" style="328"/>
    <col min="11" max="256" width="8.88671875" style="323"/>
    <col min="257" max="257" width="24" style="323" customWidth="1"/>
    <col min="258" max="258" width="37.77734375" style="323" customWidth="1"/>
    <col min="259" max="259" width="20.33203125" style="323" customWidth="1"/>
    <col min="260" max="260" width="11" style="323" customWidth="1"/>
    <col min="261" max="261" width="37.77734375" style="323" customWidth="1"/>
    <col min="262" max="512" width="8.88671875" style="323"/>
    <col min="513" max="513" width="24" style="323" customWidth="1"/>
    <col min="514" max="514" width="37.77734375" style="323" customWidth="1"/>
    <col min="515" max="515" width="20.33203125" style="323" customWidth="1"/>
    <col min="516" max="516" width="11" style="323" customWidth="1"/>
    <col min="517" max="517" width="37.77734375" style="323" customWidth="1"/>
    <col min="518" max="768" width="8.88671875" style="323"/>
    <col min="769" max="769" width="24" style="323" customWidth="1"/>
    <col min="770" max="770" width="37.77734375" style="323" customWidth="1"/>
    <col min="771" max="771" width="20.33203125" style="323" customWidth="1"/>
    <col min="772" max="772" width="11" style="323" customWidth="1"/>
    <col min="773" max="773" width="37.77734375" style="323" customWidth="1"/>
    <col min="774" max="1024" width="8.88671875" style="323"/>
    <col min="1025" max="1025" width="24" style="323" customWidth="1"/>
    <col min="1026" max="1026" width="37.77734375" style="323" customWidth="1"/>
    <col min="1027" max="1027" width="20.33203125" style="323" customWidth="1"/>
    <col min="1028" max="1028" width="11" style="323" customWidth="1"/>
    <col min="1029" max="1029" width="37.77734375" style="323" customWidth="1"/>
    <col min="1030" max="1280" width="8.88671875" style="323"/>
    <col min="1281" max="1281" width="24" style="323" customWidth="1"/>
    <col min="1282" max="1282" width="37.77734375" style="323" customWidth="1"/>
    <col min="1283" max="1283" width="20.33203125" style="323" customWidth="1"/>
    <col min="1284" max="1284" width="11" style="323" customWidth="1"/>
    <col min="1285" max="1285" width="37.77734375" style="323" customWidth="1"/>
    <col min="1286" max="1536" width="8.88671875" style="323"/>
    <col min="1537" max="1537" width="24" style="323" customWidth="1"/>
    <col min="1538" max="1538" width="37.77734375" style="323" customWidth="1"/>
    <col min="1539" max="1539" width="20.33203125" style="323" customWidth="1"/>
    <col min="1540" max="1540" width="11" style="323" customWidth="1"/>
    <col min="1541" max="1541" width="37.77734375" style="323" customWidth="1"/>
    <col min="1542" max="1792" width="8.88671875" style="323"/>
    <col min="1793" max="1793" width="24" style="323" customWidth="1"/>
    <col min="1794" max="1794" width="37.77734375" style="323" customWidth="1"/>
    <col min="1795" max="1795" width="20.33203125" style="323" customWidth="1"/>
    <col min="1796" max="1796" width="11" style="323" customWidth="1"/>
    <col min="1797" max="1797" width="37.77734375" style="323" customWidth="1"/>
    <col min="1798" max="2048" width="8.88671875" style="323"/>
    <col min="2049" max="2049" width="24" style="323" customWidth="1"/>
    <col min="2050" max="2050" width="37.77734375" style="323" customWidth="1"/>
    <col min="2051" max="2051" width="20.33203125" style="323" customWidth="1"/>
    <col min="2052" max="2052" width="11" style="323" customWidth="1"/>
    <col min="2053" max="2053" width="37.77734375" style="323" customWidth="1"/>
    <col min="2054" max="2304" width="8.88671875" style="323"/>
    <col min="2305" max="2305" width="24" style="323" customWidth="1"/>
    <col min="2306" max="2306" width="37.77734375" style="323" customWidth="1"/>
    <col min="2307" max="2307" width="20.33203125" style="323" customWidth="1"/>
    <col min="2308" max="2308" width="11" style="323" customWidth="1"/>
    <col min="2309" max="2309" width="37.77734375" style="323" customWidth="1"/>
    <col min="2310" max="2560" width="8.88671875" style="323"/>
    <col min="2561" max="2561" width="24" style="323" customWidth="1"/>
    <col min="2562" max="2562" width="37.77734375" style="323" customWidth="1"/>
    <col min="2563" max="2563" width="20.33203125" style="323" customWidth="1"/>
    <col min="2564" max="2564" width="11" style="323" customWidth="1"/>
    <col min="2565" max="2565" width="37.77734375" style="323" customWidth="1"/>
    <col min="2566" max="2816" width="8.88671875" style="323"/>
    <col min="2817" max="2817" width="24" style="323" customWidth="1"/>
    <col min="2818" max="2818" width="37.77734375" style="323" customWidth="1"/>
    <col min="2819" max="2819" width="20.33203125" style="323" customWidth="1"/>
    <col min="2820" max="2820" width="11" style="323" customWidth="1"/>
    <col min="2821" max="2821" width="37.77734375" style="323" customWidth="1"/>
    <col min="2822" max="3072" width="8.88671875" style="323"/>
    <col min="3073" max="3073" width="24" style="323" customWidth="1"/>
    <col min="3074" max="3074" width="37.77734375" style="323" customWidth="1"/>
    <col min="3075" max="3075" width="20.33203125" style="323" customWidth="1"/>
    <col min="3076" max="3076" width="11" style="323" customWidth="1"/>
    <col min="3077" max="3077" width="37.77734375" style="323" customWidth="1"/>
    <col min="3078" max="3328" width="8.88671875" style="323"/>
    <col min="3329" max="3329" width="24" style="323" customWidth="1"/>
    <col min="3330" max="3330" width="37.77734375" style="323" customWidth="1"/>
    <col min="3331" max="3331" width="20.33203125" style="323" customWidth="1"/>
    <col min="3332" max="3332" width="11" style="323" customWidth="1"/>
    <col min="3333" max="3333" width="37.77734375" style="323" customWidth="1"/>
    <col min="3334" max="3584" width="8.88671875" style="323"/>
    <col min="3585" max="3585" width="24" style="323" customWidth="1"/>
    <col min="3586" max="3586" width="37.77734375" style="323" customWidth="1"/>
    <col min="3587" max="3587" width="20.33203125" style="323" customWidth="1"/>
    <col min="3588" max="3588" width="11" style="323" customWidth="1"/>
    <col min="3589" max="3589" width="37.77734375" style="323" customWidth="1"/>
    <col min="3590" max="3840" width="8.88671875" style="323"/>
    <col min="3841" max="3841" width="24" style="323" customWidth="1"/>
    <col min="3842" max="3842" width="37.77734375" style="323" customWidth="1"/>
    <col min="3843" max="3843" width="20.33203125" style="323" customWidth="1"/>
    <col min="3844" max="3844" width="11" style="323" customWidth="1"/>
    <col min="3845" max="3845" width="37.77734375" style="323" customWidth="1"/>
    <col min="3846" max="4096" width="8.88671875" style="323"/>
    <col min="4097" max="4097" width="24" style="323" customWidth="1"/>
    <col min="4098" max="4098" width="37.77734375" style="323" customWidth="1"/>
    <col min="4099" max="4099" width="20.33203125" style="323" customWidth="1"/>
    <col min="4100" max="4100" width="11" style="323" customWidth="1"/>
    <col min="4101" max="4101" width="37.77734375" style="323" customWidth="1"/>
    <col min="4102" max="4352" width="8.88671875" style="323"/>
    <col min="4353" max="4353" width="24" style="323" customWidth="1"/>
    <col min="4354" max="4354" width="37.77734375" style="323" customWidth="1"/>
    <col min="4355" max="4355" width="20.33203125" style="323" customWidth="1"/>
    <col min="4356" max="4356" width="11" style="323" customWidth="1"/>
    <col min="4357" max="4357" width="37.77734375" style="323" customWidth="1"/>
    <col min="4358" max="4608" width="8.88671875" style="323"/>
    <col min="4609" max="4609" width="24" style="323" customWidth="1"/>
    <col min="4610" max="4610" width="37.77734375" style="323" customWidth="1"/>
    <col min="4611" max="4611" width="20.33203125" style="323" customWidth="1"/>
    <col min="4612" max="4612" width="11" style="323" customWidth="1"/>
    <col min="4613" max="4613" width="37.77734375" style="323" customWidth="1"/>
    <col min="4614" max="4864" width="8.88671875" style="323"/>
    <col min="4865" max="4865" width="24" style="323" customWidth="1"/>
    <col min="4866" max="4866" width="37.77734375" style="323" customWidth="1"/>
    <col min="4867" max="4867" width="20.33203125" style="323" customWidth="1"/>
    <col min="4868" max="4868" width="11" style="323" customWidth="1"/>
    <col min="4869" max="4869" width="37.77734375" style="323" customWidth="1"/>
    <col min="4870" max="5120" width="8.88671875" style="323"/>
    <col min="5121" max="5121" width="24" style="323" customWidth="1"/>
    <col min="5122" max="5122" width="37.77734375" style="323" customWidth="1"/>
    <col min="5123" max="5123" width="20.33203125" style="323" customWidth="1"/>
    <col min="5124" max="5124" width="11" style="323" customWidth="1"/>
    <col min="5125" max="5125" width="37.77734375" style="323" customWidth="1"/>
    <col min="5126" max="5376" width="8.88671875" style="323"/>
    <col min="5377" max="5377" width="24" style="323" customWidth="1"/>
    <col min="5378" max="5378" width="37.77734375" style="323" customWidth="1"/>
    <col min="5379" max="5379" width="20.33203125" style="323" customWidth="1"/>
    <col min="5380" max="5380" width="11" style="323" customWidth="1"/>
    <col min="5381" max="5381" width="37.77734375" style="323" customWidth="1"/>
    <col min="5382" max="5632" width="8.88671875" style="323"/>
    <col min="5633" max="5633" width="24" style="323" customWidth="1"/>
    <col min="5634" max="5634" width="37.77734375" style="323" customWidth="1"/>
    <col min="5635" max="5635" width="20.33203125" style="323" customWidth="1"/>
    <col min="5636" max="5636" width="11" style="323" customWidth="1"/>
    <col min="5637" max="5637" width="37.77734375" style="323" customWidth="1"/>
    <col min="5638" max="5888" width="8.88671875" style="323"/>
    <col min="5889" max="5889" width="24" style="323" customWidth="1"/>
    <col min="5890" max="5890" width="37.77734375" style="323" customWidth="1"/>
    <col min="5891" max="5891" width="20.33203125" style="323" customWidth="1"/>
    <col min="5892" max="5892" width="11" style="323" customWidth="1"/>
    <col min="5893" max="5893" width="37.77734375" style="323" customWidth="1"/>
    <col min="5894" max="6144" width="8.88671875" style="323"/>
    <col min="6145" max="6145" width="24" style="323" customWidth="1"/>
    <col min="6146" max="6146" width="37.77734375" style="323" customWidth="1"/>
    <col min="6147" max="6147" width="20.33203125" style="323" customWidth="1"/>
    <col min="6148" max="6148" width="11" style="323" customWidth="1"/>
    <col min="6149" max="6149" width="37.77734375" style="323" customWidth="1"/>
    <col min="6150" max="6400" width="8.88671875" style="323"/>
    <col min="6401" max="6401" width="24" style="323" customWidth="1"/>
    <col min="6402" max="6402" width="37.77734375" style="323" customWidth="1"/>
    <col min="6403" max="6403" width="20.33203125" style="323" customWidth="1"/>
    <col min="6404" max="6404" width="11" style="323" customWidth="1"/>
    <col min="6405" max="6405" width="37.77734375" style="323" customWidth="1"/>
    <col min="6406" max="6656" width="8.88671875" style="323"/>
    <col min="6657" max="6657" width="24" style="323" customWidth="1"/>
    <col min="6658" max="6658" width="37.77734375" style="323" customWidth="1"/>
    <col min="6659" max="6659" width="20.33203125" style="323" customWidth="1"/>
    <col min="6660" max="6660" width="11" style="323" customWidth="1"/>
    <col min="6661" max="6661" width="37.77734375" style="323" customWidth="1"/>
    <col min="6662" max="6912" width="8.88671875" style="323"/>
    <col min="6913" max="6913" width="24" style="323" customWidth="1"/>
    <col min="6914" max="6914" width="37.77734375" style="323" customWidth="1"/>
    <col min="6915" max="6915" width="20.33203125" style="323" customWidth="1"/>
    <col min="6916" max="6916" width="11" style="323" customWidth="1"/>
    <col min="6917" max="6917" width="37.77734375" style="323" customWidth="1"/>
    <col min="6918" max="7168" width="8.88671875" style="323"/>
    <col min="7169" max="7169" width="24" style="323" customWidth="1"/>
    <col min="7170" max="7170" width="37.77734375" style="323" customWidth="1"/>
    <col min="7171" max="7171" width="20.33203125" style="323" customWidth="1"/>
    <col min="7172" max="7172" width="11" style="323" customWidth="1"/>
    <col min="7173" max="7173" width="37.77734375" style="323" customWidth="1"/>
    <col min="7174" max="7424" width="8.88671875" style="323"/>
    <col min="7425" max="7425" width="24" style="323" customWidth="1"/>
    <col min="7426" max="7426" width="37.77734375" style="323" customWidth="1"/>
    <col min="7427" max="7427" width="20.33203125" style="323" customWidth="1"/>
    <col min="7428" max="7428" width="11" style="323" customWidth="1"/>
    <col min="7429" max="7429" width="37.77734375" style="323" customWidth="1"/>
    <col min="7430" max="7680" width="8.88671875" style="323"/>
    <col min="7681" max="7681" width="24" style="323" customWidth="1"/>
    <col min="7682" max="7682" width="37.77734375" style="323" customWidth="1"/>
    <col min="7683" max="7683" width="20.33203125" style="323" customWidth="1"/>
    <col min="7684" max="7684" width="11" style="323" customWidth="1"/>
    <col min="7685" max="7685" width="37.77734375" style="323" customWidth="1"/>
    <col min="7686" max="7936" width="8.88671875" style="323"/>
    <col min="7937" max="7937" width="24" style="323" customWidth="1"/>
    <col min="7938" max="7938" width="37.77734375" style="323" customWidth="1"/>
    <col min="7939" max="7939" width="20.33203125" style="323" customWidth="1"/>
    <col min="7940" max="7940" width="11" style="323" customWidth="1"/>
    <col min="7941" max="7941" width="37.77734375" style="323" customWidth="1"/>
    <col min="7942" max="8192" width="8.88671875" style="323"/>
    <col min="8193" max="8193" width="24" style="323" customWidth="1"/>
    <col min="8194" max="8194" width="37.77734375" style="323" customWidth="1"/>
    <col min="8195" max="8195" width="20.33203125" style="323" customWidth="1"/>
    <col min="8196" max="8196" width="11" style="323" customWidth="1"/>
    <col min="8197" max="8197" width="37.77734375" style="323" customWidth="1"/>
    <col min="8198" max="8448" width="8.88671875" style="323"/>
    <col min="8449" max="8449" width="24" style="323" customWidth="1"/>
    <col min="8450" max="8450" width="37.77734375" style="323" customWidth="1"/>
    <col min="8451" max="8451" width="20.33203125" style="323" customWidth="1"/>
    <col min="8452" max="8452" width="11" style="323" customWidth="1"/>
    <col min="8453" max="8453" width="37.77734375" style="323" customWidth="1"/>
    <col min="8454" max="8704" width="8.88671875" style="323"/>
    <col min="8705" max="8705" width="24" style="323" customWidth="1"/>
    <col min="8706" max="8706" width="37.77734375" style="323" customWidth="1"/>
    <col min="8707" max="8707" width="20.33203125" style="323" customWidth="1"/>
    <col min="8708" max="8708" width="11" style="323" customWidth="1"/>
    <col min="8709" max="8709" width="37.77734375" style="323" customWidth="1"/>
    <col min="8710" max="8960" width="8.88671875" style="323"/>
    <col min="8961" max="8961" width="24" style="323" customWidth="1"/>
    <col min="8962" max="8962" width="37.77734375" style="323" customWidth="1"/>
    <col min="8963" max="8963" width="20.33203125" style="323" customWidth="1"/>
    <col min="8964" max="8964" width="11" style="323" customWidth="1"/>
    <col min="8965" max="8965" width="37.77734375" style="323" customWidth="1"/>
    <col min="8966" max="9216" width="8.88671875" style="323"/>
    <col min="9217" max="9217" width="24" style="323" customWidth="1"/>
    <col min="9218" max="9218" width="37.77734375" style="323" customWidth="1"/>
    <col min="9219" max="9219" width="20.33203125" style="323" customWidth="1"/>
    <col min="9220" max="9220" width="11" style="323" customWidth="1"/>
    <col min="9221" max="9221" width="37.77734375" style="323" customWidth="1"/>
    <col min="9222" max="9472" width="8.88671875" style="323"/>
    <col min="9473" max="9473" width="24" style="323" customWidth="1"/>
    <col min="9474" max="9474" width="37.77734375" style="323" customWidth="1"/>
    <col min="9475" max="9475" width="20.33203125" style="323" customWidth="1"/>
    <col min="9476" max="9476" width="11" style="323" customWidth="1"/>
    <col min="9477" max="9477" width="37.77734375" style="323" customWidth="1"/>
    <col min="9478" max="9728" width="8.88671875" style="323"/>
    <col min="9729" max="9729" width="24" style="323" customWidth="1"/>
    <col min="9730" max="9730" width="37.77734375" style="323" customWidth="1"/>
    <col min="9731" max="9731" width="20.33203125" style="323" customWidth="1"/>
    <col min="9732" max="9732" width="11" style="323" customWidth="1"/>
    <col min="9733" max="9733" width="37.77734375" style="323" customWidth="1"/>
    <col min="9734" max="9984" width="8.88671875" style="323"/>
    <col min="9985" max="9985" width="24" style="323" customWidth="1"/>
    <col min="9986" max="9986" width="37.77734375" style="323" customWidth="1"/>
    <col min="9987" max="9987" width="20.33203125" style="323" customWidth="1"/>
    <col min="9988" max="9988" width="11" style="323" customWidth="1"/>
    <col min="9989" max="9989" width="37.77734375" style="323" customWidth="1"/>
    <col min="9990" max="10240" width="8.88671875" style="323"/>
    <col min="10241" max="10241" width="24" style="323" customWidth="1"/>
    <col min="10242" max="10242" width="37.77734375" style="323" customWidth="1"/>
    <col min="10243" max="10243" width="20.33203125" style="323" customWidth="1"/>
    <col min="10244" max="10244" width="11" style="323" customWidth="1"/>
    <col min="10245" max="10245" width="37.77734375" style="323" customWidth="1"/>
    <col min="10246" max="10496" width="8.88671875" style="323"/>
    <col min="10497" max="10497" width="24" style="323" customWidth="1"/>
    <col min="10498" max="10498" width="37.77734375" style="323" customWidth="1"/>
    <col min="10499" max="10499" width="20.33203125" style="323" customWidth="1"/>
    <col min="10500" max="10500" width="11" style="323" customWidth="1"/>
    <col min="10501" max="10501" width="37.77734375" style="323" customWidth="1"/>
    <col min="10502" max="10752" width="8.88671875" style="323"/>
    <col min="10753" max="10753" width="24" style="323" customWidth="1"/>
    <col min="10754" max="10754" width="37.77734375" style="323" customWidth="1"/>
    <col min="10755" max="10755" width="20.33203125" style="323" customWidth="1"/>
    <col min="10756" max="10756" width="11" style="323" customWidth="1"/>
    <col min="10757" max="10757" width="37.77734375" style="323" customWidth="1"/>
    <col min="10758" max="11008" width="8.88671875" style="323"/>
    <col min="11009" max="11009" width="24" style="323" customWidth="1"/>
    <col min="11010" max="11010" width="37.77734375" style="323" customWidth="1"/>
    <col min="11011" max="11011" width="20.33203125" style="323" customWidth="1"/>
    <col min="11012" max="11012" width="11" style="323" customWidth="1"/>
    <col min="11013" max="11013" width="37.77734375" style="323" customWidth="1"/>
    <col min="11014" max="11264" width="8.88671875" style="323"/>
    <col min="11265" max="11265" width="24" style="323" customWidth="1"/>
    <col min="11266" max="11266" width="37.77734375" style="323" customWidth="1"/>
    <col min="11267" max="11267" width="20.33203125" style="323" customWidth="1"/>
    <col min="11268" max="11268" width="11" style="323" customWidth="1"/>
    <col min="11269" max="11269" width="37.77734375" style="323" customWidth="1"/>
    <col min="11270" max="11520" width="8.88671875" style="323"/>
    <col min="11521" max="11521" width="24" style="323" customWidth="1"/>
    <col min="11522" max="11522" width="37.77734375" style="323" customWidth="1"/>
    <col min="11523" max="11523" width="20.33203125" style="323" customWidth="1"/>
    <col min="11524" max="11524" width="11" style="323" customWidth="1"/>
    <col min="11525" max="11525" width="37.77734375" style="323" customWidth="1"/>
    <col min="11526" max="11776" width="8.88671875" style="323"/>
    <col min="11777" max="11777" width="24" style="323" customWidth="1"/>
    <col min="11778" max="11778" width="37.77734375" style="323" customWidth="1"/>
    <col min="11779" max="11779" width="20.33203125" style="323" customWidth="1"/>
    <col min="11780" max="11780" width="11" style="323" customWidth="1"/>
    <col min="11781" max="11781" width="37.77734375" style="323" customWidth="1"/>
    <col min="11782" max="12032" width="8.88671875" style="323"/>
    <col min="12033" max="12033" width="24" style="323" customWidth="1"/>
    <col min="12034" max="12034" width="37.77734375" style="323" customWidth="1"/>
    <col min="12035" max="12035" width="20.33203125" style="323" customWidth="1"/>
    <col min="12036" max="12036" width="11" style="323" customWidth="1"/>
    <col min="12037" max="12037" width="37.77734375" style="323" customWidth="1"/>
    <col min="12038" max="12288" width="8.88671875" style="323"/>
    <col min="12289" max="12289" width="24" style="323" customWidth="1"/>
    <col min="12290" max="12290" width="37.77734375" style="323" customWidth="1"/>
    <col min="12291" max="12291" width="20.33203125" style="323" customWidth="1"/>
    <col min="12292" max="12292" width="11" style="323" customWidth="1"/>
    <col min="12293" max="12293" width="37.77734375" style="323" customWidth="1"/>
    <col min="12294" max="12544" width="8.88671875" style="323"/>
    <col min="12545" max="12545" width="24" style="323" customWidth="1"/>
    <col min="12546" max="12546" width="37.77734375" style="323" customWidth="1"/>
    <col min="12547" max="12547" width="20.33203125" style="323" customWidth="1"/>
    <col min="12548" max="12548" width="11" style="323" customWidth="1"/>
    <col min="12549" max="12549" width="37.77734375" style="323" customWidth="1"/>
    <col min="12550" max="12800" width="8.88671875" style="323"/>
    <col min="12801" max="12801" width="24" style="323" customWidth="1"/>
    <col min="12802" max="12802" width="37.77734375" style="323" customWidth="1"/>
    <col min="12803" max="12803" width="20.33203125" style="323" customWidth="1"/>
    <col min="12804" max="12804" width="11" style="323" customWidth="1"/>
    <col min="12805" max="12805" width="37.77734375" style="323" customWidth="1"/>
    <col min="12806" max="13056" width="8.88671875" style="323"/>
    <col min="13057" max="13057" width="24" style="323" customWidth="1"/>
    <col min="13058" max="13058" width="37.77734375" style="323" customWidth="1"/>
    <col min="13059" max="13059" width="20.33203125" style="323" customWidth="1"/>
    <col min="13060" max="13060" width="11" style="323" customWidth="1"/>
    <col min="13061" max="13061" width="37.77734375" style="323" customWidth="1"/>
    <col min="13062" max="13312" width="8.88671875" style="323"/>
    <col min="13313" max="13313" width="24" style="323" customWidth="1"/>
    <col min="13314" max="13314" width="37.77734375" style="323" customWidth="1"/>
    <col min="13315" max="13315" width="20.33203125" style="323" customWidth="1"/>
    <col min="13316" max="13316" width="11" style="323" customWidth="1"/>
    <col min="13317" max="13317" width="37.77734375" style="323" customWidth="1"/>
    <col min="13318" max="13568" width="8.88671875" style="323"/>
    <col min="13569" max="13569" width="24" style="323" customWidth="1"/>
    <col min="13570" max="13570" width="37.77734375" style="323" customWidth="1"/>
    <col min="13571" max="13571" width="20.33203125" style="323" customWidth="1"/>
    <col min="13572" max="13572" width="11" style="323" customWidth="1"/>
    <col min="13573" max="13573" width="37.77734375" style="323" customWidth="1"/>
    <col min="13574" max="13824" width="8.88671875" style="323"/>
    <col min="13825" max="13825" width="24" style="323" customWidth="1"/>
    <col min="13826" max="13826" width="37.77734375" style="323" customWidth="1"/>
    <col min="13827" max="13827" width="20.33203125" style="323" customWidth="1"/>
    <col min="13828" max="13828" width="11" style="323" customWidth="1"/>
    <col min="13829" max="13829" width="37.77734375" style="323" customWidth="1"/>
    <col min="13830" max="14080" width="8.88671875" style="323"/>
    <col min="14081" max="14081" width="24" style="323" customWidth="1"/>
    <col min="14082" max="14082" width="37.77734375" style="323" customWidth="1"/>
    <col min="14083" max="14083" width="20.33203125" style="323" customWidth="1"/>
    <col min="14084" max="14084" width="11" style="323" customWidth="1"/>
    <col min="14085" max="14085" width="37.77734375" style="323" customWidth="1"/>
    <col min="14086" max="14336" width="8.88671875" style="323"/>
    <col min="14337" max="14337" width="24" style="323" customWidth="1"/>
    <col min="14338" max="14338" width="37.77734375" style="323" customWidth="1"/>
    <col min="14339" max="14339" width="20.33203125" style="323" customWidth="1"/>
    <col min="14340" max="14340" width="11" style="323" customWidth="1"/>
    <col min="14341" max="14341" width="37.77734375" style="323" customWidth="1"/>
    <col min="14342" max="14592" width="8.88671875" style="323"/>
    <col min="14593" max="14593" width="24" style="323" customWidth="1"/>
    <col min="14594" max="14594" width="37.77734375" style="323" customWidth="1"/>
    <col min="14595" max="14595" width="20.33203125" style="323" customWidth="1"/>
    <col min="14596" max="14596" width="11" style="323" customWidth="1"/>
    <col min="14597" max="14597" width="37.77734375" style="323" customWidth="1"/>
    <col min="14598" max="14848" width="8.88671875" style="323"/>
    <col min="14849" max="14849" width="24" style="323" customWidth="1"/>
    <col min="14850" max="14850" width="37.77734375" style="323" customWidth="1"/>
    <col min="14851" max="14851" width="20.33203125" style="323" customWidth="1"/>
    <col min="14852" max="14852" width="11" style="323" customWidth="1"/>
    <col min="14853" max="14853" width="37.77734375" style="323" customWidth="1"/>
    <col min="14854" max="15104" width="8.88671875" style="323"/>
    <col min="15105" max="15105" width="24" style="323" customWidth="1"/>
    <col min="15106" max="15106" width="37.77734375" style="323" customWidth="1"/>
    <col min="15107" max="15107" width="20.33203125" style="323" customWidth="1"/>
    <col min="15108" max="15108" width="11" style="323" customWidth="1"/>
    <col min="15109" max="15109" width="37.77734375" style="323" customWidth="1"/>
    <col min="15110" max="15360" width="8.88671875" style="323"/>
    <col min="15361" max="15361" width="24" style="323" customWidth="1"/>
    <col min="15362" max="15362" width="37.77734375" style="323" customWidth="1"/>
    <col min="15363" max="15363" width="20.33203125" style="323" customWidth="1"/>
    <col min="15364" max="15364" width="11" style="323" customWidth="1"/>
    <col min="15365" max="15365" width="37.77734375" style="323" customWidth="1"/>
    <col min="15366" max="15616" width="8.88671875" style="323"/>
    <col min="15617" max="15617" width="24" style="323" customWidth="1"/>
    <col min="15618" max="15618" width="37.77734375" style="323" customWidth="1"/>
    <col min="15619" max="15619" width="20.33203125" style="323" customWidth="1"/>
    <col min="15620" max="15620" width="11" style="323" customWidth="1"/>
    <col min="15621" max="15621" width="37.77734375" style="323" customWidth="1"/>
    <col min="15622" max="15872" width="8.88671875" style="323"/>
    <col min="15873" max="15873" width="24" style="323" customWidth="1"/>
    <col min="15874" max="15874" width="37.77734375" style="323" customWidth="1"/>
    <col min="15875" max="15875" width="20.33203125" style="323" customWidth="1"/>
    <col min="15876" max="15876" width="11" style="323" customWidth="1"/>
    <col min="15877" max="15877" width="37.77734375" style="323" customWidth="1"/>
    <col min="15878" max="16128" width="8.88671875" style="323"/>
    <col min="16129" max="16129" width="24" style="323" customWidth="1"/>
    <col min="16130" max="16130" width="37.77734375" style="323" customWidth="1"/>
    <col min="16131" max="16131" width="20.33203125" style="323" customWidth="1"/>
    <col min="16132" max="16132" width="11" style="323" customWidth="1"/>
    <col min="16133" max="16133" width="37.77734375" style="323" customWidth="1"/>
    <col min="16134" max="16384" width="8.88671875" style="323"/>
  </cols>
  <sheetData>
    <row r="1" spans="1:10" ht="15.75">
      <c r="A1" s="985" t="s">
        <v>1149</v>
      </c>
      <c r="B1" s="985"/>
      <c r="C1" s="985"/>
    </row>
    <row r="2" spans="1:10">
      <c r="A2" s="382" t="s">
        <v>843</v>
      </c>
    </row>
    <row r="3" spans="1:10">
      <c r="A3" s="995" t="s">
        <v>844</v>
      </c>
      <c r="B3" s="995"/>
      <c r="C3" s="995"/>
      <c r="D3" s="995"/>
      <c r="E3" s="995"/>
    </row>
    <row r="5" spans="1:10" ht="15.75">
      <c r="A5" s="322" t="s">
        <v>791</v>
      </c>
      <c r="C5" s="324"/>
      <c r="E5" s="381"/>
    </row>
    <row r="6" spans="1:10" ht="15.75" thickBot="1"/>
    <row r="7" spans="1:10" ht="60" customHeight="1" thickBot="1">
      <c r="A7" s="383" t="s">
        <v>282</v>
      </c>
      <c r="B7" s="384" t="s">
        <v>290</v>
      </c>
      <c r="C7" s="384" t="s">
        <v>291</v>
      </c>
      <c r="D7" s="384" t="s">
        <v>292</v>
      </c>
      <c r="E7" s="385" t="s">
        <v>293</v>
      </c>
    </row>
    <row r="8" spans="1:10" ht="63">
      <c r="A8" s="1003" t="s">
        <v>141</v>
      </c>
      <c r="B8" s="386" t="s">
        <v>845</v>
      </c>
      <c r="C8" s="386" t="s">
        <v>846</v>
      </c>
      <c r="D8" s="386" t="s">
        <v>847</v>
      </c>
      <c r="E8" s="387" t="s">
        <v>848</v>
      </c>
    </row>
    <row r="9" spans="1:10" ht="63">
      <c r="A9" s="1004"/>
      <c r="B9" s="388" t="s">
        <v>849</v>
      </c>
      <c r="C9" s="389" t="s">
        <v>846</v>
      </c>
      <c r="D9" s="389" t="s">
        <v>847</v>
      </c>
      <c r="E9" s="390" t="s">
        <v>850</v>
      </c>
    </row>
    <row r="10" spans="1:10" ht="31.5">
      <c r="A10" s="1004"/>
      <c r="B10" s="391" t="s">
        <v>851</v>
      </c>
      <c r="C10" s="391" t="s">
        <v>852</v>
      </c>
      <c r="D10" s="391" t="s">
        <v>853</v>
      </c>
      <c r="E10" s="392" t="s">
        <v>854</v>
      </c>
    </row>
    <row r="11" spans="1:10" ht="15.75">
      <c r="A11" s="1004"/>
      <c r="B11" s="391" t="s">
        <v>855</v>
      </c>
      <c r="C11" s="391" t="s">
        <v>856</v>
      </c>
      <c r="D11" s="391" t="s">
        <v>857</v>
      </c>
      <c r="E11" s="392" t="s">
        <v>858</v>
      </c>
    </row>
    <row r="12" spans="1:10" s="347" customFormat="1" ht="31.5">
      <c r="A12" s="1004"/>
      <c r="B12" s="391" t="s">
        <v>859</v>
      </c>
      <c r="C12" s="391" t="s">
        <v>852</v>
      </c>
      <c r="D12" s="391" t="s">
        <v>847</v>
      </c>
      <c r="E12" s="392" t="s">
        <v>860</v>
      </c>
      <c r="F12" s="349"/>
      <c r="G12" s="349"/>
      <c r="H12" s="349"/>
      <c r="I12" s="349"/>
      <c r="J12" s="349"/>
    </row>
    <row r="13" spans="1:10" s="347" customFormat="1" ht="47.25">
      <c r="A13" s="1004"/>
      <c r="B13" s="391" t="s">
        <v>861</v>
      </c>
      <c r="C13" s="391" t="s">
        <v>852</v>
      </c>
      <c r="D13" s="391" t="s">
        <v>853</v>
      </c>
      <c r="E13" s="392" t="s">
        <v>862</v>
      </c>
      <c r="F13" s="349"/>
      <c r="G13" s="349"/>
      <c r="H13" s="349"/>
      <c r="I13" s="349"/>
      <c r="J13" s="349"/>
    </row>
    <row r="14" spans="1:10" s="347" customFormat="1" ht="47.25">
      <c r="A14" s="1004"/>
      <c r="B14" s="391" t="s">
        <v>863</v>
      </c>
      <c r="C14" s="391" t="s">
        <v>852</v>
      </c>
      <c r="D14" s="391" t="s">
        <v>847</v>
      </c>
      <c r="E14" s="392" t="s">
        <v>864</v>
      </c>
      <c r="F14" s="349"/>
      <c r="G14" s="349"/>
      <c r="H14" s="349"/>
      <c r="I14" s="349"/>
      <c r="J14" s="349"/>
    </row>
    <row r="15" spans="1:10" s="347" customFormat="1" ht="47.25">
      <c r="A15" s="1004"/>
      <c r="B15" s="393" t="s">
        <v>865</v>
      </c>
      <c r="C15" s="393" t="s">
        <v>846</v>
      </c>
      <c r="D15" s="391" t="s">
        <v>847</v>
      </c>
      <c r="E15" s="394" t="s">
        <v>866</v>
      </c>
      <c r="F15" s="349"/>
      <c r="G15" s="349"/>
      <c r="H15" s="349"/>
      <c r="I15" s="349"/>
      <c r="J15" s="349"/>
    </row>
    <row r="16" spans="1:10" s="347" customFormat="1" ht="31.5">
      <c r="A16" s="1004"/>
      <c r="B16" s="395" t="s">
        <v>867</v>
      </c>
      <c r="C16" s="396" t="s">
        <v>846</v>
      </c>
      <c r="D16" s="396" t="s">
        <v>868</v>
      </c>
      <c r="E16" s="397" t="s">
        <v>869</v>
      </c>
      <c r="F16" s="349"/>
      <c r="G16" s="349"/>
      <c r="H16" s="349"/>
      <c r="I16" s="349"/>
      <c r="J16" s="349"/>
    </row>
    <row r="17" spans="1:10" s="347" customFormat="1" ht="48" thickBot="1">
      <c r="A17" s="1005"/>
      <c r="B17" s="398" t="s">
        <v>870</v>
      </c>
      <c r="C17" s="398" t="s">
        <v>846</v>
      </c>
      <c r="D17" s="398" t="s">
        <v>857</v>
      </c>
      <c r="E17" s="399" t="s">
        <v>871</v>
      </c>
      <c r="F17" s="349"/>
      <c r="G17" s="349"/>
      <c r="H17" s="349"/>
      <c r="I17" s="349"/>
      <c r="J17" s="349"/>
    </row>
    <row r="18" spans="1:10" s="347" customFormat="1" ht="15" customHeight="1">
      <c r="A18" s="996" t="s">
        <v>294</v>
      </c>
      <c r="B18" s="400" t="s">
        <v>872</v>
      </c>
      <c r="C18" s="338" t="s">
        <v>846</v>
      </c>
      <c r="D18" s="338" t="s">
        <v>873</v>
      </c>
      <c r="E18" s="401" t="s">
        <v>874</v>
      </c>
      <c r="F18" s="158"/>
      <c r="G18" s="158"/>
      <c r="H18" s="402"/>
      <c r="I18" s="349"/>
      <c r="J18" s="349"/>
    </row>
    <row r="19" spans="1:10" s="347" customFormat="1" ht="31.5">
      <c r="A19" s="997"/>
      <c r="B19" s="396" t="s">
        <v>875</v>
      </c>
      <c r="C19" s="396" t="s">
        <v>846</v>
      </c>
      <c r="D19" s="403" t="s">
        <v>876</v>
      </c>
      <c r="E19" s="404" t="s">
        <v>877</v>
      </c>
      <c r="F19" s="349"/>
      <c r="G19" s="349"/>
      <c r="H19" s="349"/>
      <c r="I19" s="349"/>
      <c r="J19" s="349"/>
    </row>
    <row r="20" spans="1:10" s="347" customFormat="1" ht="63">
      <c r="A20" s="997"/>
      <c r="B20" s="396" t="s">
        <v>878</v>
      </c>
      <c r="C20" s="396" t="s">
        <v>846</v>
      </c>
      <c r="D20" s="396" t="s">
        <v>879</v>
      </c>
      <c r="E20" s="397" t="s">
        <v>880</v>
      </c>
      <c r="F20" s="349"/>
      <c r="G20" s="349"/>
      <c r="H20" s="349"/>
      <c r="I20" s="349"/>
      <c r="J20" s="349"/>
    </row>
    <row r="21" spans="1:10" s="347" customFormat="1" ht="30">
      <c r="A21" s="997"/>
      <c r="B21" s="405" t="s">
        <v>881</v>
      </c>
      <c r="C21" s="366" t="s">
        <v>846</v>
      </c>
      <c r="D21" s="366" t="s">
        <v>882</v>
      </c>
      <c r="E21" s="352" t="s">
        <v>883</v>
      </c>
      <c r="F21" s="349"/>
      <c r="G21" s="349"/>
      <c r="H21" s="349"/>
      <c r="I21" s="349"/>
      <c r="J21" s="349"/>
    </row>
    <row r="22" spans="1:10" s="347" customFormat="1" ht="47.25">
      <c r="A22" s="997"/>
      <c r="B22" s="391" t="s">
        <v>884</v>
      </c>
      <c r="C22" s="391" t="s">
        <v>846</v>
      </c>
      <c r="D22" s="391" t="s">
        <v>873</v>
      </c>
      <c r="E22" s="397" t="s">
        <v>885</v>
      </c>
      <c r="F22" s="349"/>
      <c r="G22" s="349"/>
      <c r="H22" s="349"/>
      <c r="I22" s="349"/>
      <c r="J22" s="349"/>
    </row>
    <row r="23" spans="1:10" s="347" customFormat="1" ht="48" thickBot="1">
      <c r="A23" s="998"/>
      <c r="B23" s="406" t="s">
        <v>886</v>
      </c>
      <c r="C23" s="406" t="s">
        <v>856</v>
      </c>
      <c r="D23" s="406" t="s">
        <v>887</v>
      </c>
      <c r="E23" s="399" t="s">
        <v>888</v>
      </c>
      <c r="F23" s="349"/>
      <c r="G23" s="349"/>
      <c r="H23" s="349"/>
      <c r="I23" s="349"/>
      <c r="J23" s="349"/>
    </row>
    <row r="24" spans="1:10" s="347" customFormat="1" ht="47.25">
      <c r="A24" s="999" t="s">
        <v>140</v>
      </c>
      <c r="B24" s="338" t="s">
        <v>889</v>
      </c>
      <c r="C24" s="338" t="s">
        <v>846</v>
      </c>
      <c r="D24" s="338" t="s">
        <v>890</v>
      </c>
      <c r="E24" s="387" t="s">
        <v>891</v>
      </c>
      <c r="F24" s="349"/>
      <c r="G24" s="349"/>
      <c r="H24" s="349"/>
      <c r="I24" s="349"/>
      <c r="J24" s="349"/>
    </row>
    <row r="25" spans="1:10" s="347" customFormat="1" ht="47.25">
      <c r="A25" s="1000"/>
      <c r="B25" s="396" t="s">
        <v>889</v>
      </c>
      <c r="C25" s="396" t="s">
        <v>846</v>
      </c>
      <c r="D25" s="396" t="s">
        <v>892</v>
      </c>
      <c r="E25" s="407" t="s">
        <v>893</v>
      </c>
      <c r="F25" s="349"/>
      <c r="G25" s="349"/>
      <c r="H25" s="349"/>
      <c r="I25" s="349"/>
      <c r="J25" s="349"/>
    </row>
    <row r="26" spans="1:10" s="347" customFormat="1" ht="63">
      <c r="A26" s="1000"/>
      <c r="B26" s="396" t="s">
        <v>894</v>
      </c>
      <c r="C26" s="396" t="s">
        <v>846</v>
      </c>
      <c r="D26" s="396" t="s">
        <v>794</v>
      </c>
      <c r="E26" s="407" t="s">
        <v>895</v>
      </c>
      <c r="F26" s="349"/>
      <c r="G26" s="349"/>
      <c r="H26" s="349"/>
      <c r="I26" s="349"/>
      <c r="J26" s="349"/>
    </row>
    <row r="27" spans="1:10" s="347" customFormat="1" ht="15.75">
      <c r="A27" s="1000"/>
      <c r="B27" s="408" t="s">
        <v>896</v>
      </c>
      <c r="C27" s="396" t="s">
        <v>846</v>
      </c>
      <c r="D27" s="396" t="s">
        <v>794</v>
      </c>
      <c r="E27" s="1002" t="s">
        <v>850</v>
      </c>
      <c r="F27" s="349"/>
      <c r="G27" s="349"/>
      <c r="H27" s="349"/>
      <c r="I27" s="349"/>
      <c r="J27" s="349"/>
    </row>
    <row r="28" spans="1:10" s="347" customFormat="1" ht="15.75">
      <c r="A28" s="1000"/>
      <c r="B28" s="408" t="s">
        <v>894</v>
      </c>
      <c r="C28" s="396" t="s">
        <v>846</v>
      </c>
      <c r="D28" s="396" t="s">
        <v>794</v>
      </c>
      <c r="E28" s="1002"/>
      <c r="F28" s="349"/>
      <c r="G28" s="349"/>
      <c r="H28" s="349"/>
      <c r="I28" s="349"/>
      <c r="J28" s="349"/>
    </row>
    <row r="29" spans="1:10" s="347" customFormat="1" ht="15.75">
      <c r="A29" s="1000"/>
      <c r="B29" s="408" t="s">
        <v>897</v>
      </c>
      <c r="C29" s="396" t="s">
        <v>846</v>
      </c>
      <c r="D29" s="396" t="s">
        <v>794</v>
      </c>
      <c r="E29" s="1002"/>
      <c r="F29" s="349"/>
      <c r="G29" s="349"/>
      <c r="H29" s="349"/>
      <c r="I29" s="349"/>
      <c r="J29" s="349"/>
    </row>
    <row r="30" spans="1:10" s="347" customFormat="1" ht="78.75">
      <c r="A30" s="1000"/>
      <c r="B30" s="396" t="s">
        <v>898</v>
      </c>
      <c r="C30" s="396" t="s">
        <v>846</v>
      </c>
      <c r="D30" s="396" t="s">
        <v>806</v>
      </c>
      <c r="E30" s="397" t="s">
        <v>899</v>
      </c>
      <c r="F30" s="349"/>
      <c r="G30" s="349"/>
      <c r="H30" s="349"/>
      <c r="I30" s="349"/>
      <c r="J30" s="349"/>
    </row>
    <row r="31" spans="1:10" s="347" customFormat="1" ht="63">
      <c r="A31" s="1000"/>
      <c r="B31" s="396" t="s">
        <v>900</v>
      </c>
      <c r="C31" s="396" t="s">
        <v>846</v>
      </c>
      <c r="D31" s="396" t="s">
        <v>806</v>
      </c>
      <c r="E31" s="397" t="s">
        <v>899</v>
      </c>
      <c r="F31" s="349"/>
      <c r="G31" s="349"/>
      <c r="H31" s="349"/>
      <c r="I31" s="349"/>
      <c r="J31" s="349"/>
    </row>
    <row r="32" spans="1:10" s="347" customFormat="1" ht="63">
      <c r="A32" s="1000"/>
      <c r="B32" s="396" t="s">
        <v>901</v>
      </c>
      <c r="C32" s="396" t="s">
        <v>846</v>
      </c>
      <c r="D32" s="396" t="s">
        <v>806</v>
      </c>
      <c r="E32" s="397" t="s">
        <v>899</v>
      </c>
      <c r="F32" s="349"/>
      <c r="G32" s="349"/>
      <c r="H32" s="349"/>
      <c r="I32" s="349"/>
      <c r="J32" s="349"/>
    </row>
    <row r="33" spans="1:10" s="347" customFormat="1" ht="126.75" thickBot="1">
      <c r="A33" s="1001"/>
      <c r="B33" s="398" t="s">
        <v>902</v>
      </c>
      <c r="C33" s="398" t="s">
        <v>846</v>
      </c>
      <c r="D33" s="398" t="s">
        <v>806</v>
      </c>
      <c r="E33" s="399" t="s">
        <v>903</v>
      </c>
      <c r="F33" s="349"/>
      <c r="G33" s="349"/>
      <c r="H33" s="349"/>
      <c r="I33" s="349"/>
      <c r="J33" s="349"/>
    </row>
    <row r="34" spans="1:10" s="347" customFormat="1" ht="31.5">
      <c r="A34" s="999" t="s">
        <v>287</v>
      </c>
      <c r="B34" s="338" t="s">
        <v>904</v>
      </c>
      <c r="C34" s="338" t="s">
        <v>905</v>
      </c>
      <c r="D34" s="338" t="s">
        <v>853</v>
      </c>
      <c r="E34" s="339" t="s">
        <v>906</v>
      </c>
      <c r="F34" s="349"/>
      <c r="G34" s="349"/>
      <c r="H34" s="349"/>
      <c r="I34" s="349"/>
      <c r="J34" s="349"/>
    </row>
    <row r="35" spans="1:10" s="347" customFormat="1" ht="45.75" thickBot="1">
      <c r="A35" s="1001"/>
      <c r="B35" s="409" t="s">
        <v>907</v>
      </c>
      <c r="C35" s="409" t="s">
        <v>846</v>
      </c>
      <c r="D35" s="409" t="s">
        <v>853</v>
      </c>
      <c r="E35" s="410" t="s">
        <v>908</v>
      </c>
      <c r="F35" s="349"/>
      <c r="G35" s="349"/>
      <c r="H35" s="349"/>
      <c r="I35" s="349"/>
      <c r="J35" s="349"/>
    </row>
    <row r="36" spans="1:10" s="347" customFormat="1" ht="15.75">
      <c r="A36" s="999" t="s">
        <v>909</v>
      </c>
      <c r="B36" s="338" t="s">
        <v>910</v>
      </c>
      <c r="C36" s="338" t="s">
        <v>846</v>
      </c>
      <c r="D36" s="338" t="s">
        <v>911</v>
      </c>
      <c r="E36" s="1008" t="s">
        <v>912</v>
      </c>
      <c r="F36" s="349"/>
      <c r="G36" s="349"/>
      <c r="H36" s="349"/>
      <c r="I36" s="349"/>
      <c r="J36" s="349"/>
    </row>
    <row r="37" spans="1:10" s="347" customFormat="1" ht="15.75">
      <c r="A37" s="1000"/>
      <c r="B37" s="396" t="s">
        <v>913</v>
      </c>
      <c r="C37" s="396" t="s">
        <v>846</v>
      </c>
      <c r="D37" s="396" t="s">
        <v>914</v>
      </c>
      <c r="E37" s="1009"/>
      <c r="F37" s="349"/>
      <c r="G37" s="349"/>
      <c r="H37" s="349"/>
      <c r="I37" s="349"/>
      <c r="J37" s="349"/>
    </row>
    <row r="38" spans="1:10" s="347" customFormat="1" ht="47.25">
      <c r="A38" s="1000"/>
      <c r="B38" s="396" t="s">
        <v>915</v>
      </c>
      <c r="C38" s="396" t="s">
        <v>846</v>
      </c>
      <c r="D38" s="396" t="s">
        <v>868</v>
      </c>
      <c r="E38" s="397" t="s">
        <v>916</v>
      </c>
      <c r="F38" s="349"/>
      <c r="G38" s="349"/>
      <c r="H38" s="349"/>
      <c r="I38" s="349"/>
      <c r="J38" s="349"/>
    </row>
    <row r="39" spans="1:10" s="347" customFormat="1" ht="47.25">
      <c r="A39" s="1000"/>
      <c r="B39" s="411" t="s">
        <v>917</v>
      </c>
      <c r="C39" s="396" t="s">
        <v>846</v>
      </c>
      <c r="D39" s="396" t="s">
        <v>847</v>
      </c>
      <c r="E39" s="397" t="s">
        <v>918</v>
      </c>
      <c r="F39" s="349"/>
      <c r="G39" s="349"/>
      <c r="H39" s="349"/>
      <c r="I39" s="349"/>
      <c r="J39" s="349"/>
    </row>
    <row r="40" spans="1:10" s="347" customFormat="1" ht="47.25">
      <c r="A40" s="1000"/>
      <c r="B40" s="396" t="s">
        <v>919</v>
      </c>
      <c r="C40" s="396" t="s">
        <v>846</v>
      </c>
      <c r="D40" s="396" t="s">
        <v>847</v>
      </c>
      <c r="E40" s="407" t="s">
        <v>893</v>
      </c>
      <c r="F40" s="349"/>
      <c r="G40" s="349"/>
      <c r="H40" s="349"/>
      <c r="I40" s="349"/>
      <c r="J40" s="349"/>
    </row>
    <row r="41" spans="1:10" s="347" customFormat="1" ht="47.25">
      <c r="A41" s="1000"/>
      <c r="B41" s="353" t="s">
        <v>920</v>
      </c>
      <c r="C41" s="412" t="s">
        <v>846</v>
      </c>
      <c r="D41" s="412" t="s">
        <v>868</v>
      </c>
      <c r="E41" s="413" t="s">
        <v>921</v>
      </c>
      <c r="F41" s="349"/>
      <c r="G41" s="349"/>
      <c r="H41" s="349"/>
      <c r="I41" s="349"/>
      <c r="J41" s="349"/>
    </row>
    <row r="42" spans="1:10" s="347" customFormat="1" ht="63">
      <c r="A42" s="1000"/>
      <c r="B42" s="391" t="s">
        <v>922</v>
      </c>
      <c r="C42" s="391" t="s">
        <v>846</v>
      </c>
      <c r="D42" s="391" t="s">
        <v>847</v>
      </c>
      <c r="E42" s="397" t="s">
        <v>923</v>
      </c>
      <c r="F42" s="349"/>
      <c r="G42" s="349"/>
      <c r="H42" s="349"/>
      <c r="I42" s="349"/>
      <c r="J42" s="349"/>
    </row>
    <row r="43" spans="1:10" s="347" customFormat="1" ht="15.75">
      <c r="A43" s="1000"/>
      <c r="B43" s="414" t="s">
        <v>924</v>
      </c>
      <c r="C43" s="396" t="s">
        <v>846</v>
      </c>
      <c r="D43" s="396" t="s">
        <v>794</v>
      </c>
      <c r="E43" s="1007" t="s">
        <v>925</v>
      </c>
      <c r="F43" s="349"/>
      <c r="G43" s="349"/>
      <c r="H43" s="349"/>
      <c r="I43" s="349"/>
      <c r="J43" s="349"/>
    </row>
    <row r="44" spans="1:10" s="347" customFormat="1" ht="16.5" thickBot="1">
      <c r="A44" s="1020"/>
      <c r="B44" s="415" t="s">
        <v>926</v>
      </c>
      <c r="C44" s="342" t="s">
        <v>846</v>
      </c>
      <c r="D44" s="342" t="s">
        <v>868</v>
      </c>
      <c r="E44" s="1010"/>
      <c r="F44" s="349"/>
      <c r="G44" s="349"/>
      <c r="H44" s="349"/>
      <c r="I44" s="349"/>
      <c r="J44" s="349"/>
    </row>
    <row r="45" spans="1:10" s="347" customFormat="1" ht="63">
      <c r="A45" s="1011" t="s">
        <v>139</v>
      </c>
      <c r="B45" s="337" t="s">
        <v>927</v>
      </c>
      <c r="C45" s="337" t="s">
        <v>846</v>
      </c>
      <c r="D45" s="337" t="s">
        <v>928</v>
      </c>
      <c r="E45" s="416" t="s">
        <v>929</v>
      </c>
      <c r="F45" s="349"/>
      <c r="G45" s="349"/>
      <c r="H45" s="349"/>
      <c r="I45" s="349"/>
      <c r="J45" s="349"/>
    </row>
    <row r="46" spans="1:10" s="347" customFormat="1" ht="32.25" thickBot="1">
      <c r="A46" s="1012"/>
      <c r="B46" s="406" t="s">
        <v>930</v>
      </c>
      <c r="C46" s="406" t="s">
        <v>846</v>
      </c>
      <c r="D46" s="406" t="s">
        <v>892</v>
      </c>
      <c r="E46" s="399" t="s">
        <v>931</v>
      </c>
      <c r="F46" s="349"/>
      <c r="G46" s="349"/>
      <c r="H46" s="349"/>
      <c r="I46" s="349"/>
      <c r="J46" s="349"/>
    </row>
    <row r="47" spans="1:10" s="347" customFormat="1" ht="31.5">
      <c r="A47" s="1013" t="s">
        <v>136</v>
      </c>
      <c r="B47" s="417" t="s">
        <v>932</v>
      </c>
      <c r="C47" s="338" t="s">
        <v>846</v>
      </c>
      <c r="D47" s="338" t="s">
        <v>813</v>
      </c>
      <c r="E47" s="1016" t="s">
        <v>933</v>
      </c>
      <c r="F47" s="349"/>
      <c r="G47" s="349"/>
      <c r="H47" s="349"/>
      <c r="I47" s="349"/>
      <c r="J47" s="349"/>
    </row>
    <row r="48" spans="1:10" s="347" customFormat="1" ht="47.25">
      <c r="A48" s="1014"/>
      <c r="B48" s="418" t="s">
        <v>934</v>
      </c>
      <c r="C48" s="396" t="s">
        <v>846</v>
      </c>
      <c r="D48" s="396" t="s">
        <v>835</v>
      </c>
      <c r="E48" s="1017"/>
      <c r="F48" s="349"/>
      <c r="G48" s="349"/>
      <c r="H48" s="349"/>
      <c r="I48" s="349"/>
      <c r="J48" s="349"/>
    </row>
    <row r="49" spans="1:10" s="347" customFormat="1" ht="31.5">
      <c r="A49" s="1014"/>
      <c r="B49" s="419" t="s">
        <v>935</v>
      </c>
      <c r="C49" s="396" t="s">
        <v>846</v>
      </c>
      <c r="D49" s="396" t="s">
        <v>936</v>
      </c>
      <c r="E49" s="1018"/>
      <c r="F49" s="349"/>
      <c r="G49" s="349"/>
      <c r="H49" s="349"/>
      <c r="I49" s="349"/>
      <c r="J49" s="349"/>
    </row>
    <row r="50" spans="1:10" s="347" customFormat="1" ht="31.5">
      <c r="A50" s="1014"/>
      <c r="B50" s="396" t="s">
        <v>937</v>
      </c>
      <c r="C50" s="396" t="s">
        <v>846</v>
      </c>
      <c r="D50" s="396" t="s">
        <v>813</v>
      </c>
      <c r="E50" s="1019" t="s">
        <v>938</v>
      </c>
      <c r="F50" s="349"/>
      <c r="G50" s="349"/>
      <c r="H50" s="349"/>
      <c r="I50" s="349"/>
      <c r="J50" s="349"/>
    </row>
    <row r="51" spans="1:10" s="347" customFormat="1" ht="31.5">
      <c r="A51" s="1014"/>
      <c r="B51" s="418" t="s">
        <v>939</v>
      </c>
      <c r="C51" s="396" t="s">
        <v>846</v>
      </c>
      <c r="D51" s="396" t="s">
        <v>835</v>
      </c>
      <c r="E51" s="1019"/>
      <c r="F51" s="349"/>
      <c r="G51" s="349"/>
      <c r="H51" s="349"/>
      <c r="I51" s="349"/>
      <c r="J51" s="349"/>
    </row>
    <row r="52" spans="1:10" s="347" customFormat="1" ht="31.5">
      <c r="A52" s="1014"/>
      <c r="B52" s="420" t="s">
        <v>940</v>
      </c>
      <c r="C52" s="396" t="s">
        <v>846</v>
      </c>
      <c r="D52" s="396" t="s">
        <v>813</v>
      </c>
      <c r="E52" s="1019"/>
      <c r="F52" s="349"/>
      <c r="G52" s="349"/>
      <c r="H52" s="349"/>
      <c r="I52" s="349"/>
      <c r="J52" s="349"/>
    </row>
    <row r="53" spans="1:10" s="347" customFormat="1" ht="31.5">
      <c r="A53" s="1014"/>
      <c r="B53" s="418" t="s">
        <v>941</v>
      </c>
      <c r="C53" s="396" t="s">
        <v>846</v>
      </c>
      <c r="D53" s="396" t="s">
        <v>813</v>
      </c>
      <c r="E53" s="1019"/>
      <c r="F53" s="349"/>
      <c r="G53" s="349"/>
      <c r="H53" s="349"/>
      <c r="I53" s="349"/>
      <c r="J53" s="349"/>
    </row>
    <row r="54" spans="1:10" s="347" customFormat="1" ht="78.75">
      <c r="A54" s="1014"/>
      <c r="B54" s="411" t="s">
        <v>942</v>
      </c>
      <c r="C54" s="396" t="s">
        <v>846</v>
      </c>
      <c r="D54" s="396" t="s">
        <v>813</v>
      </c>
      <c r="E54" s="407" t="s">
        <v>938</v>
      </c>
      <c r="F54" s="349"/>
      <c r="G54" s="349"/>
      <c r="H54" s="349"/>
      <c r="I54" s="349"/>
      <c r="J54" s="349"/>
    </row>
    <row r="55" spans="1:10" s="347" customFormat="1" ht="31.5">
      <c r="A55" s="1014"/>
      <c r="B55" s="391" t="s">
        <v>943</v>
      </c>
      <c r="C55" s="391" t="s">
        <v>846</v>
      </c>
      <c r="D55" s="391" t="s">
        <v>813</v>
      </c>
      <c r="E55" s="392" t="s">
        <v>944</v>
      </c>
      <c r="F55" s="349"/>
      <c r="G55" s="349"/>
      <c r="H55" s="349"/>
      <c r="I55" s="349"/>
      <c r="J55" s="349"/>
    </row>
    <row r="56" spans="1:10" s="347" customFormat="1" ht="63.75" thickBot="1">
      <c r="A56" s="1015"/>
      <c r="B56" s="421" t="s">
        <v>945</v>
      </c>
      <c r="C56" s="421" t="s">
        <v>905</v>
      </c>
      <c r="D56" s="421" t="s">
        <v>813</v>
      </c>
      <c r="E56" s="422" t="s">
        <v>946</v>
      </c>
      <c r="F56" s="349"/>
      <c r="G56" s="349"/>
      <c r="H56" s="349"/>
      <c r="I56" s="349"/>
      <c r="J56" s="349"/>
    </row>
    <row r="57" spans="1:10" s="347" customFormat="1" ht="15.75">
      <c r="A57" s="1021" t="s">
        <v>137</v>
      </c>
      <c r="B57" s="423" t="s">
        <v>947</v>
      </c>
      <c r="C57" s="363" t="s">
        <v>846</v>
      </c>
      <c r="D57" s="363" t="s">
        <v>794</v>
      </c>
      <c r="E57" s="1006" t="s">
        <v>948</v>
      </c>
      <c r="F57" s="349"/>
      <c r="G57" s="349"/>
      <c r="H57" s="349"/>
      <c r="I57" s="349"/>
      <c r="J57" s="349"/>
    </row>
    <row r="58" spans="1:10" s="347" customFormat="1" ht="60" customHeight="1">
      <c r="A58" s="1022"/>
      <c r="B58" s="414" t="s">
        <v>949</v>
      </c>
      <c r="C58" s="366" t="s">
        <v>846</v>
      </c>
      <c r="D58" s="366" t="s">
        <v>928</v>
      </c>
      <c r="E58" s="1007"/>
      <c r="F58" s="349"/>
      <c r="G58" s="349"/>
      <c r="H58" s="349"/>
      <c r="I58" s="349"/>
      <c r="J58" s="349"/>
    </row>
    <row r="59" spans="1:10" s="347" customFormat="1" ht="15.75">
      <c r="A59" s="1022"/>
      <c r="B59" s="414" t="s">
        <v>950</v>
      </c>
      <c r="C59" s="366" t="s">
        <v>846</v>
      </c>
      <c r="D59" s="366" t="s">
        <v>806</v>
      </c>
      <c r="E59" s="1007"/>
      <c r="F59" s="349"/>
      <c r="G59" s="349"/>
      <c r="H59" s="349"/>
      <c r="I59" s="349"/>
      <c r="J59" s="349"/>
    </row>
    <row r="60" spans="1:10" s="347" customFormat="1" ht="15.75">
      <c r="A60" s="1022"/>
      <c r="B60" s="414" t="s">
        <v>951</v>
      </c>
      <c r="C60" s="366" t="s">
        <v>846</v>
      </c>
      <c r="D60" s="366" t="s">
        <v>806</v>
      </c>
      <c r="E60" s="1007"/>
      <c r="F60" s="349"/>
      <c r="G60" s="349"/>
      <c r="H60" s="349"/>
      <c r="I60" s="349"/>
      <c r="J60" s="349"/>
    </row>
    <row r="61" spans="1:10" s="347" customFormat="1" ht="15.75">
      <c r="A61" s="1022"/>
      <c r="B61" s="414" t="s">
        <v>952</v>
      </c>
      <c r="C61" s="366" t="s">
        <v>846</v>
      </c>
      <c r="D61" s="366" t="s">
        <v>806</v>
      </c>
      <c r="E61" s="1007"/>
      <c r="F61" s="349"/>
      <c r="G61" s="349"/>
      <c r="H61" s="349"/>
      <c r="I61" s="349"/>
      <c r="J61" s="349"/>
    </row>
    <row r="62" spans="1:10" s="347" customFormat="1" ht="15.75">
      <c r="A62" s="1022"/>
      <c r="B62" s="414" t="s">
        <v>953</v>
      </c>
      <c r="C62" s="366" t="s">
        <v>846</v>
      </c>
      <c r="D62" s="366" t="s">
        <v>794</v>
      </c>
      <c r="E62" s="1007"/>
      <c r="F62" s="349"/>
      <c r="G62" s="349"/>
      <c r="H62" s="349"/>
      <c r="I62" s="349"/>
      <c r="J62" s="349"/>
    </row>
    <row r="63" spans="1:10" s="347" customFormat="1" ht="63">
      <c r="A63" s="1022"/>
      <c r="B63" s="351" t="s">
        <v>954</v>
      </c>
      <c r="C63" s="366" t="s">
        <v>846</v>
      </c>
      <c r="D63" s="366" t="s">
        <v>955</v>
      </c>
      <c r="E63" s="407" t="s">
        <v>848</v>
      </c>
      <c r="F63" s="349"/>
      <c r="G63" s="349"/>
      <c r="H63" s="349"/>
      <c r="I63" s="349"/>
      <c r="J63" s="349"/>
    </row>
    <row r="64" spans="1:10" s="347" customFormat="1" ht="75">
      <c r="A64" s="1022"/>
      <c r="B64" s="424" t="s">
        <v>956</v>
      </c>
      <c r="C64" s="366" t="s">
        <v>846</v>
      </c>
      <c r="D64" s="366" t="s">
        <v>806</v>
      </c>
      <c r="E64" s="425" t="s">
        <v>957</v>
      </c>
      <c r="F64" s="349"/>
      <c r="G64" s="349"/>
      <c r="H64" s="349"/>
      <c r="I64" s="349"/>
      <c r="J64" s="349"/>
    </row>
    <row r="65" spans="1:10" s="347" customFormat="1" ht="45">
      <c r="A65" s="1022"/>
      <c r="B65" s="424" t="s">
        <v>958</v>
      </c>
      <c r="C65" s="366" t="s">
        <v>846</v>
      </c>
      <c r="D65" s="366" t="s">
        <v>806</v>
      </c>
      <c r="E65" s="425" t="s">
        <v>959</v>
      </c>
      <c r="F65" s="349"/>
      <c r="G65" s="349"/>
      <c r="H65" s="349"/>
      <c r="I65" s="349"/>
      <c r="J65" s="349"/>
    </row>
    <row r="66" spans="1:10" s="347" customFormat="1" ht="30">
      <c r="A66" s="1022"/>
      <c r="B66" s="373" t="s">
        <v>960</v>
      </c>
      <c r="C66" s="373" t="s">
        <v>961</v>
      </c>
      <c r="D66" s="373" t="s">
        <v>962</v>
      </c>
      <c r="E66" s="367" t="s">
        <v>963</v>
      </c>
      <c r="F66" s="349"/>
      <c r="G66" s="349"/>
      <c r="H66" s="349"/>
      <c r="I66" s="349"/>
      <c r="J66" s="349"/>
    </row>
    <row r="67" spans="1:10" s="347" customFormat="1" ht="30">
      <c r="A67" s="1022"/>
      <c r="B67" s="373" t="s">
        <v>964</v>
      </c>
      <c r="C67" s="373" t="s">
        <v>965</v>
      </c>
      <c r="D67" s="373" t="s">
        <v>966</v>
      </c>
      <c r="E67" s="367" t="s">
        <v>963</v>
      </c>
      <c r="F67" s="349"/>
      <c r="G67" s="349"/>
      <c r="H67" s="349"/>
      <c r="I67" s="349"/>
      <c r="J67" s="349"/>
    </row>
    <row r="68" spans="1:10" s="347" customFormat="1" ht="30">
      <c r="A68" s="1022"/>
      <c r="B68" s="373" t="s">
        <v>967</v>
      </c>
      <c r="C68" s="373" t="s">
        <v>968</v>
      </c>
      <c r="D68" s="373" t="s">
        <v>890</v>
      </c>
      <c r="E68" s="367" t="s">
        <v>969</v>
      </c>
      <c r="F68" s="349"/>
      <c r="G68" s="349"/>
      <c r="H68" s="349"/>
      <c r="I68" s="349"/>
      <c r="J68" s="349"/>
    </row>
    <row r="69" spans="1:10" ht="45">
      <c r="A69" s="1022"/>
      <c r="B69" s="405" t="s">
        <v>970</v>
      </c>
      <c r="C69" s="366" t="s">
        <v>846</v>
      </c>
      <c r="D69" s="405" t="s">
        <v>882</v>
      </c>
      <c r="E69" s="426" t="s">
        <v>971</v>
      </c>
    </row>
    <row r="70" spans="1:10" ht="60">
      <c r="A70" s="1022"/>
      <c r="B70" s="366" t="s">
        <v>972</v>
      </c>
      <c r="C70" s="366" t="s">
        <v>846</v>
      </c>
      <c r="D70" s="351" t="s">
        <v>973</v>
      </c>
      <c r="E70" s="427" t="s">
        <v>974</v>
      </c>
    </row>
    <row r="71" spans="1:10" ht="30.75" thickBot="1">
      <c r="A71" s="1023"/>
      <c r="B71" s="428" t="s">
        <v>975</v>
      </c>
      <c r="C71" s="374" t="s">
        <v>846</v>
      </c>
      <c r="D71" s="374" t="s">
        <v>976</v>
      </c>
      <c r="E71" s="429" t="s">
        <v>977</v>
      </c>
    </row>
    <row r="73" spans="1:10">
      <c r="B73" s="430"/>
      <c r="C73" s="430"/>
      <c r="D73" s="430"/>
      <c r="E73" s="430"/>
    </row>
    <row r="74" spans="1:10">
      <c r="C74" s="430"/>
      <c r="D74" s="430"/>
      <c r="E74" s="430"/>
    </row>
    <row r="75" spans="1:10">
      <c r="B75" s="430"/>
      <c r="C75" s="430"/>
      <c r="D75" s="430"/>
      <c r="E75" s="430"/>
    </row>
    <row r="76" spans="1:10" ht="15.75">
      <c r="B76"/>
      <c r="C76" s="430"/>
      <c r="D76" s="430"/>
      <c r="E76" s="430"/>
    </row>
    <row r="77" spans="1:10">
      <c r="B77" s="431"/>
      <c r="C77" s="430"/>
      <c r="D77" s="430"/>
      <c r="E77" s="430"/>
    </row>
    <row r="78" spans="1:10">
      <c r="C78" s="432"/>
    </row>
    <row r="79" spans="1:10">
      <c r="B79" s="432"/>
      <c r="C79" s="432"/>
    </row>
    <row r="80" spans="1:10">
      <c r="B80" s="432"/>
      <c r="C80" s="432"/>
    </row>
    <row r="81" spans="2:2">
      <c r="B81" s="432"/>
    </row>
    <row r="82" spans="2:2" ht="15.75">
      <c r="B82"/>
    </row>
    <row r="85" spans="2:2">
      <c r="B85" s="433"/>
    </row>
    <row r="86" spans="2:2">
      <c r="B86" s="432"/>
    </row>
    <row r="87" spans="2:2">
      <c r="B87" s="432"/>
    </row>
    <row r="88" spans="2:2">
      <c r="B88" s="433"/>
    </row>
    <row r="89" spans="2:2">
      <c r="B89" s="432"/>
    </row>
    <row r="90" spans="2:2">
      <c r="B90" s="432"/>
    </row>
    <row r="91" spans="2:2" ht="15.75">
      <c r="B91"/>
    </row>
    <row r="98" spans="3:4">
      <c r="D98" s="434"/>
    </row>
    <row r="99" spans="3:4">
      <c r="C99" s="434"/>
    </row>
    <row r="100" spans="3:4">
      <c r="D100" s="434"/>
    </row>
  </sheetData>
  <mergeCells count="16">
    <mergeCell ref="A34:A35"/>
    <mergeCell ref="A8:A17"/>
    <mergeCell ref="E57:E62"/>
    <mergeCell ref="E36:E37"/>
    <mergeCell ref="E43:E44"/>
    <mergeCell ref="A45:A46"/>
    <mergeCell ref="A47:A56"/>
    <mergeCell ref="E47:E49"/>
    <mergeCell ref="E50:E53"/>
    <mergeCell ref="A36:A44"/>
    <mergeCell ref="A57:A71"/>
    <mergeCell ref="A1:C1"/>
    <mergeCell ref="A3:E3"/>
    <mergeCell ref="A18:A23"/>
    <mergeCell ref="A24:A33"/>
    <mergeCell ref="E27:E29"/>
  </mergeCells>
  <printOptions horizontalCentered="1"/>
  <pageMargins left="0.70866141732283472" right="0.70866141732283472" top="0.74803149606299213" bottom="0.74803149606299213" header="0.31496062992125984" footer="0.31496062992125984"/>
  <pageSetup paperSize="9" scale="52" fitToHeight="2" orientation="portrait" horizontalDpi="300" r:id="rId1"/>
  <headerFooter>
    <oddFooter>&amp;L&amp;F&amp;R&amp;A</oddFooter>
  </headerFooter>
  <rowBreaks count="1" manualBreakCount="1">
    <brk id="57" max="16383" man="1"/>
  </rowBreaks>
</worksheet>
</file>

<file path=xl/worksheets/sheet19.xml><?xml version="1.0" encoding="utf-8"?>
<worksheet xmlns="http://schemas.openxmlformats.org/spreadsheetml/2006/main" xmlns:r="http://schemas.openxmlformats.org/officeDocument/2006/relationships">
  <sheetPr codeName="Sheet19"/>
  <dimension ref="A1:J253"/>
  <sheetViews>
    <sheetView view="pageBreakPreview" topLeftCell="A199" zoomScale="60" zoomScaleNormal="100" workbookViewId="0">
      <selection activeCell="G18" sqref="G18"/>
    </sheetView>
  </sheetViews>
  <sheetFormatPr defaultRowHeight="15"/>
  <cols>
    <col min="1" max="1" width="36.33203125" style="438" customWidth="1"/>
    <col min="2" max="2" width="14.21875" style="438" customWidth="1"/>
    <col min="3" max="3" width="8.88671875" style="438"/>
    <col min="4" max="4" width="10" style="438" customWidth="1"/>
    <col min="5" max="5" width="21.33203125" style="438" customWidth="1"/>
    <col min="6" max="256" width="8.88671875" style="438"/>
    <col min="257" max="257" width="31.109375" style="438" customWidth="1"/>
    <col min="258" max="258" width="14.21875" style="438" customWidth="1"/>
    <col min="259" max="259" width="8.88671875" style="438"/>
    <col min="260" max="260" width="10" style="438" customWidth="1"/>
    <col min="261" max="261" width="21.33203125" style="438" customWidth="1"/>
    <col min="262" max="512" width="8.88671875" style="438"/>
    <col min="513" max="513" width="31.109375" style="438" customWidth="1"/>
    <col min="514" max="514" width="14.21875" style="438" customWidth="1"/>
    <col min="515" max="515" width="8.88671875" style="438"/>
    <col min="516" max="516" width="10" style="438" customWidth="1"/>
    <col min="517" max="517" width="21.33203125" style="438" customWidth="1"/>
    <col min="518" max="768" width="8.88671875" style="438"/>
    <col min="769" max="769" width="31.109375" style="438" customWidth="1"/>
    <col min="770" max="770" width="14.21875" style="438" customWidth="1"/>
    <col min="771" max="771" width="8.88671875" style="438"/>
    <col min="772" max="772" width="10" style="438" customWidth="1"/>
    <col min="773" max="773" width="21.33203125" style="438" customWidth="1"/>
    <col min="774" max="1024" width="8.88671875" style="438"/>
    <col min="1025" max="1025" width="31.109375" style="438" customWidth="1"/>
    <col min="1026" max="1026" width="14.21875" style="438" customWidth="1"/>
    <col min="1027" max="1027" width="8.88671875" style="438"/>
    <col min="1028" max="1028" width="10" style="438" customWidth="1"/>
    <col min="1029" max="1029" width="21.33203125" style="438" customWidth="1"/>
    <col min="1030" max="1280" width="8.88671875" style="438"/>
    <col min="1281" max="1281" width="31.109375" style="438" customWidth="1"/>
    <col min="1282" max="1282" width="14.21875" style="438" customWidth="1"/>
    <col min="1283" max="1283" width="8.88671875" style="438"/>
    <col min="1284" max="1284" width="10" style="438" customWidth="1"/>
    <col min="1285" max="1285" width="21.33203125" style="438" customWidth="1"/>
    <col min="1286" max="1536" width="8.88671875" style="438"/>
    <col min="1537" max="1537" width="31.109375" style="438" customWidth="1"/>
    <col min="1538" max="1538" width="14.21875" style="438" customWidth="1"/>
    <col min="1539" max="1539" width="8.88671875" style="438"/>
    <col min="1540" max="1540" width="10" style="438" customWidth="1"/>
    <col min="1541" max="1541" width="21.33203125" style="438" customWidth="1"/>
    <col min="1542" max="1792" width="8.88671875" style="438"/>
    <col min="1793" max="1793" width="31.109375" style="438" customWidth="1"/>
    <col min="1794" max="1794" width="14.21875" style="438" customWidth="1"/>
    <col min="1795" max="1795" width="8.88671875" style="438"/>
    <col min="1796" max="1796" width="10" style="438" customWidth="1"/>
    <col min="1797" max="1797" width="21.33203125" style="438" customWidth="1"/>
    <col min="1798" max="2048" width="8.88671875" style="438"/>
    <col min="2049" max="2049" width="31.109375" style="438" customWidth="1"/>
    <col min="2050" max="2050" width="14.21875" style="438" customWidth="1"/>
    <col min="2051" max="2051" width="8.88671875" style="438"/>
    <col min="2052" max="2052" width="10" style="438" customWidth="1"/>
    <col min="2053" max="2053" width="21.33203125" style="438" customWidth="1"/>
    <col min="2054" max="2304" width="8.88671875" style="438"/>
    <col min="2305" max="2305" width="31.109375" style="438" customWidth="1"/>
    <col min="2306" max="2306" width="14.21875" style="438" customWidth="1"/>
    <col min="2307" max="2307" width="8.88671875" style="438"/>
    <col min="2308" max="2308" width="10" style="438" customWidth="1"/>
    <col min="2309" max="2309" width="21.33203125" style="438" customWidth="1"/>
    <col min="2310" max="2560" width="8.88671875" style="438"/>
    <col min="2561" max="2561" width="31.109375" style="438" customWidth="1"/>
    <col min="2562" max="2562" width="14.21875" style="438" customWidth="1"/>
    <col min="2563" max="2563" width="8.88671875" style="438"/>
    <col min="2564" max="2564" width="10" style="438" customWidth="1"/>
    <col min="2565" max="2565" width="21.33203125" style="438" customWidth="1"/>
    <col min="2566" max="2816" width="8.88671875" style="438"/>
    <col min="2817" max="2817" width="31.109375" style="438" customWidth="1"/>
    <col min="2818" max="2818" width="14.21875" style="438" customWidth="1"/>
    <col min="2819" max="2819" width="8.88671875" style="438"/>
    <col min="2820" max="2820" width="10" style="438" customWidth="1"/>
    <col min="2821" max="2821" width="21.33203125" style="438" customWidth="1"/>
    <col min="2822" max="3072" width="8.88671875" style="438"/>
    <col min="3073" max="3073" width="31.109375" style="438" customWidth="1"/>
    <col min="3074" max="3074" width="14.21875" style="438" customWidth="1"/>
    <col min="3075" max="3075" width="8.88671875" style="438"/>
    <col min="3076" max="3076" width="10" style="438" customWidth="1"/>
    <col min="3077" max="3077" width="21.33203125" style="438" customWidth="1"/>
    <col min="3078" max="3328" width="8.88671875" style="438"/>
    <col min="3329" max="3329" width="31.109375" style="438" customWidth="1"/>
    <col min="3330" max="3330" width="14.21875" style="438" customWidth="1"/>
    <col min="3331" max="3331" width="8.88671875" style="438"/>
    <col min="3332" max="3332" width="10" style="438" customWidth="1"/>
    <col min="3333" max="3333" width="21.33203125" style="438" customWidth="1"/>
    <col min="3334" max="3584" width="8.88671875" style="438"/>
    <col min="3585" max="3585" width="31.109375" style="438" customWidth="1"/>
    <col min="3586" max="3586" width="14.21875" style="438" customWidth="1"/>
    <col min="3587" max="3587" width="8.88671875" style="438"/>
    <col min="3588" max="3588" width="10" style="438" customWidth="1"/>
    <col min="3589" max="3589" width="21.33203125" style="438" customWidth="1"/>
    <col min="3590" max="3840" width="8.88671875" style="438"/>
    <col min="3841" max="3841" width="31.109375" style="438" customWidth="1"/>
    <col min="3842" max="3842" width="14.21875" style="438" customWidth="1"/>
    <col min="3843" max="3843" width="8.88671875" style="438"/>
    <col min="3844" max="3844" width="10" style="438" customWidth="1"/>
    <col min="3845" max="3845" width="21.33203125" style="438" customWidth="1"/>
    <col min="3846" max="4096" width="8.88671875" style="438"/>
    <col min="4097" max="4097" width="31.109375" style="438" customWidth="1"/>
    <col min="4098" max="4098" width="14.21875" style="438" customWidth="1"/>
    <col min="4099" max="4099" width="8.88671875" style="438"/>
    <col min="4100" max="4100" width="10" style="438" customWidth="1"/>
    <col min="4101" max="4101" width="21.33203125" style="438" customWidth="1"/>
    <col min="4102" max="4352" width="8.88671875" style="438"/>
    <col min="4353" max="4353" width="31.109375" style="438" customWidth="1"/>
    <col min="4354" max="4354" width="14.21875" style="438" customWidth="1"/>
    <col min="4355" max="4355" width="8.88671875" style="438"/>
    <col min="4356" max="4356" width="10" style="438" customWidth="1"/>
    <col min="4357" max="4357" width="21.33203125" style="438" customWidth="1"/>
    <col min="4358" max="4608" width="8.88671875" style="438"/>
    <col min="4609" max="4609" width="31.109375" style="438" customWidth="1"/>
    <col min="4610" max="4610" width="14.21875" style="438" customWidth="1"/>
    <col min="4611" max="4611" width="8.88671875" style="438"/>
    <col min="4612" max="4612" width="10" style="438" customWidth="1"/>
    <col min="4613" max="4613" width="21.33203125" style="438" customWidth="1"/>
    <col min="4614" max="4864" width="8.88671875" style="438"/>
    <col min="4865" max="4865" width="31.109375" style="438" customWidth="1"/>
    <col min="4866" max="4866" width="14.21875" style="438" customWidth="1"/>
    <col min="4867" max="4867" width="8.88671875" style="438"/>
    <col min="4868" max="4868" width="10" style="438" customWidth="1"/>
    <col min="4869" max="4869" width="21.33203125" style="438" customWidth="1"/>
    <col min="4870" max="5120" width="8.88671875" style="438"/>
    <col min="5121" max="5121" width="31.109375" style="438" customWidth="1"/>
    <col min="5122" max="5122" width="14.21875" style="438" customWidth="1"/>
    <col min="5123" max="5123" width="8.88671875" style="438"/>
    <col min="5124" max="5124" width="10" style="438" customWidth="1"/>
    <col min="5125" max="5125" width="21.33203125" style="438" customWidth="1"/>
    <col min="5126" max="5376" width="8.88671875" style="438"/>
    <col min="5377" max="5377" width="31.109375" style="438" customWidth="1"/>
    <col min="5378" max="5378" width="14.21875" style="438" customWidth="1"/>
    <col min="5379" max="5379" width="8.88671875" style="438"/>
    <col min="5380" max="5380" width="10" style="438" customWidth="1"/>
    <col min="5381" max="5381" width="21.33203125" style="438" customWidth="1"/>
    <col min="5382" max="5632" width="8.88671875" style="438"/>
    <col min="5633" max="5633" width="31.109375" style="438" customWidth="1"/>
    <col min="5634" max="5634" width="14.21875" style="438" customWidth="1"/>
    <col min="5635" max="5635" width="8.88671875" style="438"/>
    <col min="5636" max="5636" width="10" style="438" customWidth="1"/>
    <col min="5637" max="5637" width="21.33203125" style="438" customWidth="1"/>
    <col min="5638" max="5888" width="8.88671875" style="438"/>
    <col min="5889" max="5889" width="31.109375" style="438" customWidth="1"/>
    <col min="5890" max="5890" width="14.21875" style="438" customWidth="1"/>
    <col min="5891" max="5891" width="8.88671875" style="438"/>
    <col min="5892" max="5892" width="10" style="438" customWidth="1"/>
    <col min="5893" max="5893" width="21.33203125" style="438" customWidth="1"/>
    <col min="5894" max="6144" width="8.88671875" style="438"/>
    <col min="6145" max="6145" width="31.109375" style="438" customWidth="1"/>
    <col min="6146" max="6146" width="14.21875" style="438" customWidth="1"/>
    <col min="6147" max="6147" width="8.88671875" style="438"/>
    <col min="6148" max="6148" width="10" style="438" customWidth="1"/>
    <col min="6149" max="6149" width="21.33203125" style="438" customWidth="1"/>
    <col min="6150" max="6400" width="8.88671875" style="438"/>
    <col min="6401" max="6401" width="31.109375" style="438" customWidth="1"/>
    <col min="6402" max="6402" width="14.21875" style="438" customWidth="1"/>
    <col min="6403" max="6403" width="8.88671875" style="438"/>
    <col min="6404" max="6404" width="10" style="438" customWidth="1"/>
    <col min="6405" max="6405" width="21.33203125" style="438" customWidth="1"/>
    <col min="6406" max="6656" width="8.88671875" style="438"/>
    <col min="6657" max="6657" width="31.109375" style="438" customWidth="1"/>
    <col min="6658" max="6658" width="14.21875" style="438" customWidth="1"/>
    <col min="6659" max="6659" width="8.88671875" style="438"/>
    <col min="6660" max="6660" width="10" style="438" customWidth="1"/>
    <col min="6661" max="6661" width="21.33203125" style="438" customWidth="1"/>
    <col min="6662" max="6912" width="8.88671875" style="438"/>
    <col min="6913" max="6913" width="31.109375" style="438" customWidth="1"/>
    <col min="6914" max="6914" width="14.21875" style="438" customWidth="1"/>
    <col min="6915" max="6915" width="8.88671875" style="438"/>
    <col min="6916" max="6916" width="10" style="438" customWidth="1"/>
    <col min="6917" max="6917" width="21.33203125" style="438" customWidth="1"/>
    <col min="6918" max="7168" width="8.88671875" style="438"/>
    <col min="7169" max="7169" width="31.109375" style="438" customWidth="1"/>
    <col min="7170" max="7170" width="14.21875" style="438" customWidth="1"/>
    <col min="7171" max="7171" width="8.88671875" style="438"/>
    <col min="7172" max="7172" width="10" style="438" customWidth="1"/>
    <col min="7173" max="7173" width="21.33203125" style="438" customWidth="1"/>
    <col min="7174" max="7424" width="8.88671875" style="438"/>
    <col min="7425" max="7425" width="31.109375" style="438" customWidth="1"/>
    <col min="7426" max="7426" width="14.21875" style="438" customWidth="1"/>
    <col min="7427" max="7427" width="8.88671875" style="438"/>
    <col min="7428" max="7428" width="10" style="438" customWidth="1"/>
    <col min="7429" max="7429" width="21.33203125" style="438" customWidth="1"/>
    <col min="7430" max="7680" width="8.88671875" style="438"/>
    <col min="7681" max="7681" width="31.109375" style="438" customWidth="1"/>
    <col min="7682" max="7682" width="14.21875" style="438" customWidth="1"/>
    <col min="7683" max="7683" width="8.88671875" style="438"/>
    <col min="7684" max="7684" width="10" style="438" customWidth="1"/>
    <col min="7685" max="7685" width="21.33203125" style="438" customWidth="1"/>
    <col min="7686" max="7936" width="8.88671875" style="438"/>
    <col min="7937" max="7937" width="31.109375" style="438" customWidth="1"/>
    <col min="7938" max="7938" width="14.21875" style="438" customWidth="1"/>
    <col min="7939" max="7939" width="8.88671875" style="438"/>
    <col min="7940" max="7940" width="10" style="438" customWidth="1"/>
    <col min="7941" max="7941" width="21.33203125" style="438" customWidth="1"/>
    <col min="7942" max="8192" width="8.88671875" style="438"/>
    <col min="8193" max="8193" width="31.109375" style="438" customWidth="1"/>
    <col min="8194" max="8194" width="14.21875" style="438" customWidth="1"/>
    <col min="8195" max="8195" width="8.88671875" style="438"/>
    <col min="8196" max="8196" width="10" style="438" customWidth="1"/>
    <col min="8197" max="8197" width="21.33203125" style="438" customWidth="1"/>
    <col min="8198" max="8448" width="8.88671875" style="438"/>
    <col min="8449" max="8449" width="31.109375" style="438" customWidth="1"/>
    <col min="8450" max="8450" width="14.21875" style="438" customWidth="1"/>
    <col min="8451" max="8451" width="8.88671875" style="438"/>
    <col min="8452" max="8452" width="10" style="438" customWidth="1"/>
    <col min="8453" max="8453" width="21.33203125" style="438" customWidth="1"/>
    <col min="8454" max="8704" width="8.88671875" style="438"/>
    <col min="8705" max="8705" width="31.109375" style="438" customWidth="1"/>
    <col min="8706" max="8706" width="14.21875" style="438" customWidth="1"/>
    <col min="8707" max="8707" width="8.88671875" style="438"/>
    <col min="8708" max="8708" width="10" style="438" customWidth="1"/>
    <col min="8709" max="8709" width="21.33203125" style="438" customWidth="1"/>
    <col min="8710" max="8960" width="8.88671875" style="438"/>
    <col min="8961" max="8961" width="31.109375" style="438" customWidth="1"/>
    <col min="8962" max="8962" width="14.21875" style="438" customWidth="1"/>
    <col min="8963" max="8963" width="8.88671875" style="438"/>
    <col min="8964" max="8964" width="10" style="438" customWidth="1"/>
    <col min="8965" max="8965" width="21.33203125" style="438" customWidth="1"/>
    <col min="8966" max="9216" width="8.88671875" style="438"/>
    <col min="9217" max="9217" width="31.109375" style="438" customWidth="1"/>
    <col min="9218" max="9218" width="14.21875" style="438" customWidth="1"/>
    <col min="9219" max="9219" width="8.88671875" style="438"/>
    <col min="9220" max="9220" width="10" style="438" customWidth="1"/>
    <col min="9221" max="9221" width="21.33203125" style="438" customWidth="1"/>
    <col min="9222" max="9472" width="8.88671875" style="438"/>
    <col min="9473" max="9473" width="31.109375" style="438" customWidth="1"/>
    <col min="9474" max="9474" width="14.21875" style="438" customWidth="1"/>
    <col min="9475" max="9475" width="8.88671875" style="438"/>
    <col min="9476" max="9476" width="10" style="438" customWidth="1"/>
    <col min="9477" max="9477" width="21.33203125" style="438" customWidth="1"/>
    <col min="9478" max="9728" width="8.88671875" style="438"/>
    <col min="9729" max="9729" width="31.109375" style="438" customWidth="1"/>
    <col min="9730" max="9730" width="14.21875" style="438" customWidth="1"/>
    <col min="9731" max="9731" width="8.88671875" style="438"/>
    <col min="9732" max="9732" width="10" style="438" customWidth="1"/>
    <col min="9733" max="9733" width="21.33203125" style="438" customWidth="1"/>
    <col min="9734" max="9984" width="8.88671875" style="438"/>
    <col min="9985" max="9985" width="31.109375" style="438" customWidth="1"/>
    <col min="9986" max="9986" width="14.21875" style="438" customWidth="1"/>
    <col min="9987" max="9987" width="8.88671875" style="438"/>
    <col min="9988" max="9988" width="10" style="438" customWidth="1"/>
    <col min="9989" max="9989" width="21.33203125" style="438" customWidth="1"/>
    <col min="9990" max="10240" width="8.88671875" style="438"/>
    <col min="10241" max="10241" width="31.109375" style="438" customWidth="1"/>
    <col min="10242" max="10242" width="14.21875" style="438" customWidth="1"/>
    <col min="10243" max="10243" width="8.88671875" style="438"/>
    <col min="10244" max="10244" width="10" style="438" customWidth="1"/>
    <col min="10245" max="10245" width="21.33203125" style="438" customWidth="1"/>
    <col min="10246" max="10496" width="8.88671875" style="438"/>
    <col min="10497" max="10497" width="31.109375" style="438" customWidth="1"/>
    <col min="10498" max="10498" width="14.21875" style="438" customWidth="1"/>
    <col min="10499" max="10499" width="8.88671875" style="438"/>
    <col min="10500" max="10500" width="10" style="438" customWidth="1"/>
    <col min="10501" max="10501" width="21.33203125" style="438" customWidth="1"/>
    <col min="10502" max="10752" width="8.88671875" style="438"/>
    <col min="10753" max="10753" width="31.109375" style="438" customWidth="1"/>
    <col min="10754" max="10754" width="14.21875" style="438" customWidth="1"/>
    <col min="10755" max="10755" width="8.88671875" style="438"/>
    <col min="10756" max="10756" width="10" style="438" customWidth="1"/>
    <col min="10757" max="10757" width="21.33203125" style="438" customWidth="1"/>
    <col min="10758" max="11008" width="8.88671875" style="438"/>
    <col min="11009" max="11009" width="31.109375" style="438" customWidth="1"/>
    <col min="11010" max="11010" width="14.21875" style="438" customWidth="1"/>
    <col min="11011" max="11011" width="8.88671875" style="438"/>
    <col min="11012" max="11012" width="10" style="438" customWidth="1"/>
    <col min="11013" max="11013" width="21.33203125" style="438" customWidth="1"/>
    <col min="11014" max="11264" width="8.88671875" style="438"/>
    <col min="11265" max="11265" width="31.109375" style="438" customWidth="1"/>
    <col min="11266" max="11266" width="14.21875" style="438" customWidth="1"/>
    <col min="11267" max="11267" width="8.88671875" style="438"/>
    <col min="11268" max="11268" width="10" style="438" customWidth="1"/>
    <col min="11269" max="11269" width="21.33203125" style="438" customWidth="1"/>
    <col min="11270" max="11520" width="8.88671875" style="438"/>
    <col min="11521" max="11521" width="31.109375" style="438" customWidth="1"/>
    <col min="11522" max="11522" width="14.21875" style="438" customWidth="1"/>
    <col min="11523" max="11523" width="8.88671875" style="438"/>
    <col min="11524" max="11524" width="10" style="438" customWidth="1"/>
    <col min="11525" max="11525" width="21.33203125" style="438" customWidth="1"/>
    <col min="11526" max="11776" width="8.88671875" style="438"/>
    <col min="11777" max="11777" width="31.109375" style="438" customWidth="1"/>
    <col min="11778" max="11778" width="14.21875" style="438" customWidth="1"/>
    <col min="11779" max="11779" width="8.88671875" style="438"/>
    <col min="11780" max="11780" width="10" style="438" customWidth="1"/>
    <col min="11781" max="11781" width="21.33203125" style="438" customWidth="1"/>
    <col min="11782" max="12032" width="8.88671875" style="438"/>
    <col min="12033" max="12033" width="31.109375" style="438" customWidth="1"/>
    <col min="12034" max="12034" width="14.21875" style="438" customWidth="1"/>
    <col min="12035" max="12035" width="8.88671875" style="438"/>
    <col min="12036" max="12036" width="10" style="438" customWidth="1"/>
    <col min="12037" max="12037" width="21.33203125" style="438" customWidth="1"/>
    <col min="12038" max="12288" width="8.88671875" style="438"/>
    <col min="12289" max="12289" width="31.109375" style="438" customWidth="1"/>
    <col min="12290" max="12290" width="14.21875" style="438" customWidth="1"/>
    <col min="12291" max="12291" width="8.88671875" style="438"/>
    <col min="12292" max="12292" width="10" style="438" customWidth="1"/>
    <col min="12293" max="12293" width="21.33203125" style="438" customWidth="1"/>
    <col min="12294" max="12544" width="8.88671875" style="438"/>
    <col min="12545" max="12545" width="31.109375" style="438" customWidth="1"/>
    <col min="12546" max="12546" width="14.21875" style="438" customWidth="1"/>
    <col min="12547" max="12547" width="8.88671875" style="438"/>
    <col min="12548" max="12548" width="10" style="438" customWidth="1"/>
    <col min="12549" max="12549" width="21.33203125" style="438" customWidth="1"/>
    <col min="12550" max="12800" width="8.88671875" style="438"/>
    <col min="12801" max="12801" width="31.109375" style="438" customWidth="1"/>
    <col min="12802" max="12802" width="14.21875" style="438" customWidth="1"/>
    <col min="12803" max="12803" width="8.88671875" style="438"/>
    <col min="12804" max="12804" width="10" style="438" customWidth="1"/>
    <col min="12805" max="12805" width="21.33203125" style="438" customWidth="1"/>
    <col min="12806" max="13056" width="8.88671875" style="438"/>
    <col min="13057" max="13057" width="31.109375" style="438" customWidth="1"/>
    <col min="13058" max="13058" width="14.21875" style="438" customWidth="1"/>
    <col min="13059" max="13059" width="8.88671875" style="438"/>
    <col min="13060" max="13060" width="10" style="438" customWidth="1"/>
    <col min="13061" max="13061" width="21.33203125" style="438" customWidth="1"/>
    <col min="13062" max="13312" width="8.88671875" style="438"/>
    <col min="13313" max="13313" width="31.109375" style="438" customWidth="1"/>
    <col min="13314" max="13314" width="14.21875" style="438" customWidth="1"/>
    <col min="13315" max="13315" width="8.88671875" style="438"/>
    <col min="13316" max="13316" width="10" style="438" customWidth="1"/>
    <col min="13317" max="13317" width="21.33203125" style="438" customWidth="1"/>
    <col min="13318" max="13568" width="8.88671875" style="438"/>
    <col min="13569" max="13569" width="31.109375" style="438" customWidth="1"/>
    <col min="13570" max="13570" width="14.21875" style="438" customWidth="1"/>
    <col min="13571" max="13571" width="8.88671875" style="438"/>
    <col min="13572" max="13572" width="10" style="438" customWidth="1"/>
    <col min="13573" max="13573" width="21.33203125" style="438" customWidth="1"/>
    <col min="13574" max="13824" width="8.88671875" style="438"/>
    <col min="13825" max="13825" width="31.109375" style="438" customWidth="1"/>
    <col min="13826" max="13826" width="14.21875" style="438" customWidth="1"/>
    <col min="13827" max="13827" width="8.88671875" style="438"/>
    <col min="13828" max="13828" width="10" style="438" customWidth="1"/>
    <col min="13829" max="13829" width="21.33203125" style="438" customWidth="1"/>
    <col min="13830" max="14080" width="8.88671875" style="438"/>
    <col min="14081" max="14081" width="31.109375" style="438" customWidth="1"/>
    <col min="14082" max="14082" width="14.21875" style="438" customWidth="1"/>
    <col min="14083" max="14083" width="8.88671875" style="438"/>
    <col min="14084" max="14084" width="10" style="438" customWidth="1"/>
    <col min="14085" max="14085" width="21.33203125" style="438" customWidth="1"/>
    <col min="14086" max="14336" width="8.88671875" style="438"/>
    <col min="14337" max="14337" width="31.109375" style="438" customWidth="1"/>
    <col min="14338" max="14338" width="14.21875" style="438" customWidth="1"/>
    <col min="14339" max="14339" width="8.88671875" style="438"/>
    <col min="14340" max="14340" width="10" style="438" customWidth="1"/>
    <col min="14341" max="14341" width="21.33203125" style="438" customWidth="1"/>
    <col min="14342" max="14592" width="8.88671875" style="438"/>
    <col min="14593" max="14593" width="31.109375" style="438" customWidth="1"/>
    <col min="14594" max="14594" width="14.21875" style="438" customWidth="1"/>
    <col min="14595" max="14595" width="8.88671875" style="438"/>
    <col min="14596" max="14596" width="10" style="438" customWidth="1"/>
    <col min="14597" max="14597" width="21.33203125" style="438" customWidth="1"/>
    <col min="14598" max="14848" width="8.88671875" style="438"/>
    <col min="14849" max="14849" width="31.109375" style="438" customWidth="1"/>
    <col min="14850" max="14850" width="14.21875" style="438" customWidth="1"/>
    <col min="14851" max="14851" width="8.88671875" style="438"/>
    <col min="14852" max="14852" width="10" style="438" customWidth="1"/>
    <col min="14853" max="14853" width="21.33203125" style="438" customWidth="1"/>
    <col min="14854" max="15104" width="8.88671875" style="438"/>
    <col min="15105" max="15105" width="31.109375" style="438" customWidth="1"/>
    <col min="15106" max="15106" width="14.21875" style="438" customWidth="1"/>
    <col min="15107" max="15107" width="8.88671875" style="438"/>
    <col min="15108" max="15108" width="10" style="438" customWidth="1"/>
    <col min="15109" max="15109" width="21.33203125" style="438" customWidth="1"/>
    <col min="15110" max="15360" width="8.88671875" style="438"/>
    <col min="15361" max="15361" width="31.109375" style="438" customWidth="1"/>
    <col min="15362" max="15362" width="14.21875" style="438" customWidth="1"/>
    <col min="15363" max="15363" width="8.88671875" style="438"/>
    <col min="15364" max="15364" width="10" style="438" customWidth="1"/>
    <col min="15365" max="15365" width="21.33203125" style="438" customWidth="1"/>
    <col min="15366" max="15616" width="8.88671875" style="438"/>
    <col min="15617" max="15617" width="31.109375" style="438" customWidth="1"/>
    <col min="15618" max="15618" width="14.21875" style="438" customWidth="1"/>
    <col min="15619" max="15619" width="8.88671875" style="438"/>
    <col min="15620" max="15620" width="10" style="438" customWidth="1"/>
    <col min="15621" max="15621" width="21.33203125" style="438" customWidth="1"/>
    <col min="15622" max="15872" width="8.88671875" style="438"/>
    <col min="15873" max="15873" width="31.109375" style="438" customWidth="1"/>
    <col min="15874" max="15874" width="14.21875" style="438" customWidth="1"/>
    <col min="15875" max="15875" width="8.88671875" style="438"/>
    <col min="15876" max="15876" width="10" style="438" customWidth="1"/>
    <col min="15877" max="15877" width="21.33203125" style="438" customWidth="1"/>
    <col min="15878" max="16128" width="8.88671875" style="438"/>
    <col min="16129" max="16129" width="31.109375" style="438" customWidth="1"/>
    <col min="16130" max="16130" width="14.21875" style="438" customWidth="1"/>
    <col min="16131" max="16131" width="8.88671875" style="438"/>
    <col min="16132" max="16132" width="10" style="438" customWidth="1"/>
    <col min="16133" max="16133" width="21.33203125" style="438" customWidth="1"/>
    <col min="16134" max="16384" width="8.88671875" style="438"/>
  </cols>
  <sheetData>
    <row r="1" spans="1:5" ht="15.75">
      <c r="A1" s="1024" t="s">
        <v>1150</v>
      </c>
      <c r="B1" s="1025"/>
      <c r="C1" s="1025"/>
      <c r="D1" s="1025"/>
      <c r="E1" s="1025"/>
    </row>
    <row r="3" spans="1:5" ht="15.75">
      <c r="A3" s="435" t="s">
        <v>791</v>
      </c>
      <c r="B3" s="436"/>
      <c r="C3" s="437"/>
      <c r="D3" s="436"/>
      <c r="E3" s="436"/>
    </row>
    <row r="4" spans="1:5" ht="15.75" thickBot="1">
      <c r="A4" s="440"/>
      <c r="B4" s="441"/>
      <c r="C4" s="441"/>
      <c r="D4" s="442"/>
      <c r="E4" s="442"/>
    </row>
    <row r="5" spans="1:5" ht="15.75" thickBot="1">
      <c r="A5" s="1030" t="s">
        <v>339</v>
      </c>
      <c r="B5" s="1031"/>
      <c r="C5" s="1031"/>
      <c r="D5" s="1031"/>
      <c r="E5" s="1032"/>
    </row>
    <row r="6" spans="1:5" ht="35.25" customHeight="1">
      <c r="A6" s="1028" t="s">
        <v>271</v>
      </c>
      <c r="B6" s="1028" t="s">
        <v>272</v>
      </c>
      <c r="C6" s="1028" t="s">
        <v>340</v>
      </c>
      <c r="D6" s="443"/>
      <c r="E6" s="1028" t="s">
        <v>342</v>
      </c>
    </row>
    <row r="7" spans="1:5" ht="15.75" thickBot="1">
      <c r="A7" s="1029"/>
      <c r="B7" s="1029"/>
      <c r="C7" s="1029"/>
      <c r="D7" s="444" t="s">
        <v>341</v>
      </c>
      <c r="E7" s="1029"/>
    </row>
    <row r="8" spans="1:5" ht="15.75" thickBot="1">
      <c r="A8" s="445" t="s">
        <v>343</v>
      </c>
      <c r="B8" s="446" t="s">
        <v>344</v>
      </c>
      <c r="C8" s="446">
        <v>2017</v>
      </c>
      <c r="D8" s="447"/>
      <c r="E8" s="447"/>
    </row>
    <row r="9" spans="1:5" ht="15.75" thickBot="1">
      <c r="A9" s="448" t="s">
        <v>343</v>
      </c>
      <c r="B9" s="449" t="s">
        <v>345</v>
      </c>
      <c r="C9" s="449">
        <v>2016</v>
      </c>
      <c r="D9" s="450"/>
      <c r="E9" s="450"/>
    </row>
    <row r="10" spans="1:5" ht="15.75" thickBot="1">
      <c r="A10" s="451" t="s">
        <v>273</v>
      </c>
      <c r="B10" s="452"/>
      <c r="C10" s="452"/>
      <c r="D10" s="453"/>
      <c r="E10" s="453"/>
    </row>
    <row r="11" spans="1:5" ht="15.75" thickBot="1">
      <c r="A11" s="454" t="s">
        <v>346</v>
      </c>
      <c r="B11" s="455" t="s">
        <v>344</v>
      </c>
      <c r="C11" s="455">
        <v>2017</v>
      </c>
      <c r="D11" s="456"/>
      <c r="E11" s="456">
        <v>2</v>
      </c>
    </row>
    <row r="12" spans="1:5" ht="15.75" thickBot="1">
      <c r="A12" s="445" t="s">
        <v>347</v>
      </c>
      <c r="B12" s="446" t="s">
        <v>348</v>
      </c>
      <c r="C12" s="446">
        <v>2018</v>
      </c>
      <c r="D12" s="447"/>
      <c r="E12" s="447">
        <v>1</v>
      </c>
    </row>
    <row r="13" spans="1:5" ht="15.75" thickBot="1">
      <c r="A13" s="451" t="s">
        <v>274</v>
      </c>
      <c r="B13" s="452"/>
      <c r="C13" s="452"/>
      <c r="D13" s="453"/>
      <c r="E13" s="453"/>
    </row>
    <row r="14" spans="1:5" ht="15.75" thickBot="1">
      <c r="A14" s="454" t="s">
        <v>349</v>
      </c>
      <c r="B14" s="455" t="s">
        <v>348</v>
      </c>
      <c r="C14" s="446">
        <v>2018</v>
      </c>
      <c r="D14" s="447">
        <v>5</v>
      </c>
      <c r="E14" s="447">
        <v>90</v>
      </c>
    </row>
    <row r="15" spans="1:5" ht="15.75" thickBot="1">
      <c r="A15" s="454" t="s">
        <v>350</v>
      </c>
      <c r="B15" s="455" t="s">
        <v>348</v>
      </c>
      <c r="C15" s="449">
        <v>2018</v>
      </c>
      <c r="D15" s="450">
        <v>5</v>
      </c>
      <c r="E15" s="450">
        <v>10</v>
      </c>
    </row>
    <row r="16" spans="1:5" ht="15.75" thickBot="1">
      <c r="A16" s="454" t="s">
        <v>351</v>
      </c>
      <c r="B16" s="455" t="s">
        <v>348</v>
      </c>
      <c r="C16" s="449">
        <v>2018</v>
      </c>
      <c r="D16" s="450">
        <v>5</v>
      </c>
      <c r="E16" s="450">
        <v>70</v>
      </c>
    </row>
    <row r="17" spans="1:5" ht="15.75" thickBot="1">
      <c r="A17" s="454" t="s">
        <v>352</v>
      </c>
      <c r="B17" s="455" t="s">
        <v>348</v>
      </c>
      <c r="C17" s="449">
        <v>2018</v>
      </c>
      <c r="D17" s="450">
        <v>5</v>
      </c>
      <c r="E17" s="450">
        <v>12</v>
      </c>
    </row>
    <row r="18" spans="1:5" ht="15.75" thickBot="1">
      <c r="A18" s="454" t="s">
        <v>353</v>
      </c>
      <c r="B18" s="455" t="s">
        <v>354</v>
      </c>
      <c r="C18" s="457">
        <v>2016</v>
      </c>
      <c r="D18" s="458"/>
      <c r="E18" s="458"/>
    </row>
    <row r="19" spans="1:5" ht="15.75" thickBot="1">
      <c r="A19" s="454" t="s">
        <v>355</v>
      </c>
      <c r="B19" s="455" t="s">
        <v>348</v>
      </c>
      <c r="C19" s="455">
        <v>2018</v>
      </c>
      <c r="D19" s="459">
        <v>5</v>
      </c>
      <c r="E19" s="459">
        <v>8</v>
      </c>
    </row>
    <row r="20" spans="1:5" ht="15.75" thickBot="1">
      <c r="A20" s="445" t="s">
        <v>355</v>
      </c>
      <c r="B20" s="446" t="s">
        <v>356</v>
      </c>
      <c r="C20" s="446">
        <v>2017</v>
      </c>
      <c r="D20" s="460"/>
      <c r="E20" s="460"/>
    </row>
    <row r="21" spans="1:5" ht="15.75" thickBot="1">
      <c r="A21" s="451" t="s">
        <v>357</v>
      </c>
      <c r="B21" s="452"/>
      <c r="C21" s="452"/>
      <c r="D21" s="453"/>
      <c r="E21" s="453"/>
    </row>
    <row r="22" spans="1:5" ht="15.75" thickBot="1">
      <c r="A22" s="445" t="s">
        <v>358</v>
      </c>
      <c r="B22" s="455" t="s">
        <v>344</v>
      </c>
      <c r="C22" s="455">
        <v>2017</v>
      </c>
      <c r="D22" s="456">
        <v>6</v>
      </c>
      <c r="E22" s="456">
        <v>20</v>
      </c>
    </row>
    <row r="23" spans="1:5" ht="15.75" thickBot="1">
      <c r="A23" s="448" t="s">
        <v>359</v>
      </c>
      <c r="B23" s="455" t="s">
        <v>345</v>
      </c>
      <c r="C23" s="455">
        <v>2016</v>
      </c>
      <c r="D23" s="456"/>
      <c r="E23" s="456"/>
    </row>
    <row r="24" spans="1:5" ht="15.75" thickBot="1">
      <c r="A24" s="448" t="s">
        <v>360</v>
      </c>
      <c r="B24" s="455" t="s">
        <v>345</v>
      </c>
      <c r="C24" s="455">
        <v>2016</v>
      </c>
      <c r="D24" s="456">
        <v>6</v>
      </c>
      <c r="E24" s="456">
        <v>14</v>
      </c>
    </row>
    <row r="25" spans="1:5" ht="15.75" thickBot="1">
      <c r="A25" s="448" t="s">
        <v>361</v>
      </c>
      <c r="B25" s="455" t="s">
        <v>344</v>
      </c>
      <c r="C25" s="455">
        <v>2017</v>
      </c>
      <c r="D25" s="456"/>
      <c r="E25" s="456"/>
    </row>
    <row r="26" spans="1:5" ht="15.75" thickBot="1">
      <c r="A26" s="448" t="s">
        <v>362</v>
      </c>
      <c r="B26" s="455" t="s">
        <v>345</v>
      </c>
      <c r="C26" s="455">
        <v>2016</v>
      </c>
      <c r="D26" s="456">
        <v>6</v>
      </c>
      <c r="E26" s="456">
        <v>1</v>
      </c>
    </row>
    <row r="27" spans="1:5" ht="15.75" thickBot="1">
      <c r="A27" s="448" t="s">
        <v>363</v>
      </c>
      <c r="B27" s="455" t="s">
        <v>344</v>
      </c>
      <c r="C27" s="455">
        <v>2017</v>
      </c>
      <c r="D27" s="456"/>
      <c r="E27" s="456"/>
    </row>
    <row r="28" spans="1:5" ht="15.75" thickBot="1">
      <c r="A28" s="448" t="s">
        <v>364</v>
      </c>
      <c r="B28" s="455" t="s">
        <v>345</v>
      </c>
      <c r="C28" s="455">
        <v>2016</v>
      </c>
      <c r="D28" s="456">
        <v>6</v>
      </c>
      <c r="E28" s="456">
        <v>1</v>
      </c>
    </row>
    <row r="29" spans="1:5" ht="15.75" thickBot="1">
      <c r="A29" s="448" t="s">
        <v>365</v>
      </c>
      <c r="B29" s="455" t="s">
        <v>344</v>
      </c>
      <c r="C29" s="455">
        <v>2017</v>
      </c>
      <c r="D29" s="456"/>
      <c r="E29" s="456"/>
    </row>
    <row r="30" spans="1:5" ht="15.75" thickBot="1">
      <c r="A30" s="448" t="s">
        <v>366</v>
      </c>
      <c r="B30" s="455" t="s">
        <v>345</v>
      </c>
      <c r="C30" s="455">
        <v>2016</v>
      </c>
      <c r="D30" s="456"/>
      <c r="E30" s="456">
        <v>3</v>
      </c>
    </row>
    <row r="31" spans="1:5" ht="15.75" thickBot="1">
      <c r="A31" s="448" t="s">
        <v>367</v>
      </c>
      <c r="B31" s="455" t="s">
        <v>344</v>
      </c>
      <c r="C31" s="455">
        <v>2017</v>
      </c>
      <c r="D31" s="456"/>
      <c r="E31" s="456"/>
    </row>
    <row r="32" spans="1:5" ht="15.75" thickBot="1">
      <c r="A32" s="448" t="s">
        <v>368</v>
      </c>
      <c r="B32" s="455" t="s">
        <v>345</v>
      </c>
      <c r="C32" s="455">
        <v>2016</v>
      </c>
      <c r="D32" s="456"/>
      <c r="E32" s="456"/>
    </row>
    <row r="33" spans="1:5" ht="15.75" thickBot="1">
      <c r="A33" s="448" t="s">
        <v>369</v>
      </c>
      <c r="B33" s="455" t="s">
        <v>344</v>
      </c>
      <c r="C33" s="455">
        <v>2017</v>
      </c>
      <c r="D33" s="456">
        <v>6</v>
      </c>
      <c r="E33" s="456">
        <v>10</v>
      </c>
    </row>
    <row r="34" spans="1:5" ht="15.75" thickBot="1">
      <c r="A34" s="448" t="s">
        <v>370</v>
      </c>
      <c r="B34" s="455" t="s">
        <v>345</v>
      </c>
      <c r="C34" s="455">
        <v>2016</v>
      </c>
      <c r="D34" s="456">
        <v>6</v>
      </c>
      <c r="E34" s="456">
        <v>20</v>
      </c>
    </row>
    <row r="35" spans="1:5" ht="15.75" thickBot="1">
      <c r="A35" s="448" t="s">
        <v>371</v>
      </c>
      <c r="B35" s="455" t="s">
        <v>344</v>
      </c>
      <c r="C35" s="455">
        <v>2017</v>
      </c>
      <c r="D35" s="456"/>
      <c r="E35" s="456"/>
    </row>
    <row r="36" spans="1:5" ht="15.75" thickBot="1">
      <c r="A36" s="461" t="s">
        <v>372</v>
      </c>
      <c r="B36" s="455" t="s">
        <v>345</v>
      </c>
      <c r="C36" s="455">
        <v>2016</v>
      </c>
      <c r="D36" s="456"/>
      <c r="E36" s="456"/>
    </row>
    <row r="37" spans="1:5" ht="24.75" thickBot="1">
      <c r="A37" s="462" t="s">
        <v>373</v>
      </c>
      <c r="B37" s="446" t="s">
        <v>345</v>
      </c>
      <c r="C37" s="446">
        <v>2016</v>
      </c>
      <c r="D37" s="447"/>
      <c r="E37" s="447"/>
    </row>
    <row r="38" spans="1:5" ht="15.75" thickBot="1">
      <c r="A38" s="451" t="s">
        <v>374</v>
      </c>
      <c r="B38" s="452"/>
      <c r="C38" s="452"/>
      <c r="D38" s="453"/>
      <c r="E38" s="453"/>
    </row>
    <row r="39" spans="1:5" ht="15.75" thickBot="1">
      <c r="A39" s="463" t="s">
        <v>375</v>
      </c>
      <c r="B39" s="464" t="s">
        <v>344</v>
      </c>
      <c r="C39" s="464">
        <v>2017</v>
      </c>
      <c r="D39" s="465">
        <v>4</v>
      </c>
      <c r="E39" s="465">
        <v>5</v>
      </c>
    </row>
    <row r="40" spans="1:5" ht="15.75" thickBot="1">
      <c r="A40" s="466" t="s">
        <v>275</v>
      </c>
      <c r="B40" s="452"/>
      <c r="C40" s="452"/>
      <c r="D40" s="453"/>
      <c r="E40" s="453"/>
    </row>
    <row r="41" spans="1:5" ht="15.75" thickBot="1">
      <c r="A41" s="467" t="s">
        <v>276</v>
      </c>
      <c r="B41" s="468"/>
      <c r="C41" s="468"/>
      <c r="D41" s="469"/>
      <c r="E41" s="469"/>
    </row>
    <row r="42" spans="1:5" ht="15.75" thickBot="1">
      <c r="A42" s="470" t="s">
        <v>376</v>
      </c>
      <c r="B42" s="455" t="s">
        <v>348</v>
      </c>
      <c r="C42" s="455">
        <v>2018</v>
      </c>
      <c r="D42" s="459">
        <v>5</v>
      </c>
      <c r="E42" s="459">
        <v>2</v>
      </c>
    </row>
    <row r="43" spans="1:5" ht="15.75" thickBot="1">
      <c r="A43" s="470" t="s">
        <v>377</v>
      </c>
      <c r="B43" s="455" t="s">
        <v>348</v>
      </c>
      <c r="C43" s="455">
        <v>2018</v>
      </c>
      <c r="D43" s="459"/>
      <c r="E43" s="459">
        <v>2</v>
      </c>
    </row>
    <row r="44" spans="1:5" ht="35.25" customHeight="1">
      <c r="A44" s="1026" t="s">
        <v>271</v>
      </c>
      <c r="B44" s="1026" t="s">
        <v>272</v>
      </c>
      <c r="C44" s="1026" t="s">
        <v>340</v>
      </c>
      <c r="D44" s="471"/>
      <c r="E44" s="1028" t="s">
        <v>342</v>
      </c>
    </row>
    <row r="45" spans="1:5" ht="15.75" thickBot="1">
      <c r="A45" s="1027"/>
      <c r="B45" s="1027"/>
      <c r="C45" s="1027"/>
      <c r="D45" s="444" t="s">
        <v>341</v>
      </c>
      <c r="E45" s="1029"/>
    </row>
    <row r="46" spans="1:5" ht="15.75" thickBot="1">
      <c r="A46" s="470" t="s">
        <v>378</v>
      </c>
      <c r="B46" s="455" t="s">
        <v>348</v>
      </c>
      <c r="C46" s="455">
        <v>2018</v>
      </c>
      <c r="D46" s="459">
        <v>5</v>
      </c>
      <c r="E46" s="459">
        <v>2</v>
      </c>
    </row>
    <row r="47" spans="1:5" ht="15.75" thickBot="1">
      <c r="A47" s="470" t="s">
        <v>380</v>
      </c>
      <c r="B47" s="455" t="s">
        <v>348</v>
      </c>
      <c r="C47" s="455">
        <v>2018</v>
      </c>
      <c r="D47" s="459">
        <v>6</v>
      </c>
      <c r="E47" s="459">
        <v>0.4</v>
      </c>
    </row>
    <row r="48" spans="1:5" ht="15.75" thickBot="1">
      <c r="A48" s="467" t="s">
        <v>277</v>
      </c>
      <c r="B48" s="468"/>
      <c r="C48" s="468"/>
      <c r="D48" s="469"/>
      <c r="E48" s="469"/>
    </row>
    <row r="49" spans="1:6" ht="15.75" thickBot="1">
      <c r="A49" s="462" t="s">
        <v>381</v>
      </c>
      <c r="B49" s="446" t="s">
        <v>348</v>
      </c>
      <c r="C49" s="446">
        <v>2018</v>
      </c>
      <c r="D49" s="447"/>
      <c r="E49" s="447">
        <v>1</v>
      </c>
      <c r="F49" s="438" t="s">
        <v>978</v>
      </c>
    </row>
    <row r="50" spans="1:6" ht="26.25" thickBot="1">
      <c r="A50" s="472" t="s">
        <v>379</v>
      </c>
      <c r="B50" s="457" t="s">
        <v>348</v>
      </c>
      <c r="C50" s="457">
        <v>2018</v>
      </c>
      <c r="D50" s="473"/>
      <c r="E50" s="473">
        <v>1</v>
      </c>
      <c r="F50" s="438" t="s">
        <v>978</v>
      </c>
    </row>
    <row r="51" spans="1:6" ht="15.75" thickBot="1">
      <c r="A51" s="466" t="s">
        <v>278</v>
      </c>
      <c r="B51" s="452"/>
      <c r="C51" s="452"/>
      <c r="D51" s="453"/>
      <c r="E51" s="453"/>
    </row>
    <row r="52" spans="1:6" ht="24.75" thickBot="1">
      <c r="A52" s="462" t="s">
        <v>382</v>
      </c>
      <c r="B52" s="446" t="s">
        <v>348</v>
      </c>
      <c r="C52" s="446">
        <v>2018</v>
      </c>
      <c r="D52" s="447"/>
      <c r="E52" s="447"/>
    </row>
    <row r="53" spans="1:6" ht="15.75" thickBot="1">
      <c r="A53" s="466" t="s">
        <v>279</v>
      </c>
      <c r="B53" s="452"/>
      <c r="C53" s="452"/>
      <c r="D53" s="453"/>
      <c r="E53" s="453"/>
    </row>
    <row r="54" spans="1:6" ht="15.75" thickBot="1">
      <c r="A54" s="474" t="s">
        <v>383</v>
      </c>
      <c r="B54" s="455" t="s">
        <v>348</v>
      </c>
      <c r="C54" s="455">
        <v>2018</v>
      </c>
      <c r="D54" s="456"/>
      <c r="E54" s="456"/>
      <c r="F54" s="475" t="s">
        <v>979</v>
      </c>
    </row>
    <row r="55" spans="1:6" ht="15.75" thickBot="1">
      <c r="A55" s="474" t="s">
        <v>384</v>
      </c>
      <c r="B55" s="455" t="s">
        <v>348</v>
      </c>
      <c r="C55" s="455">
        <v>2018</v>
      </c>
      <c r="D55" s="456"/>
      <c r="E55" s="456"/>
      <c r="F55" s="475" t="s">
        <v>979</v>
      </c>
    </row>
    <row r="56" spans="1:6" ht="15.75" thickBot="1">
      <c r="A56" s="474" t="s">
        <v>385</v>
      </c>
      <c r="B56" s="455" t="s">
        <v>348</v>
      </c>
      <c r="C56" s="455">
        <v>2018</v>
      </c>
      <c r="D56" s="456">
        <v>6</v>
      </c>
      <c r="E56" s="456">
        <v>1</v>
      </c>
    </row>
    <row r="57" spans="1:6" ht="15.75" thickBot="1">
      <c r="A57" s="474" t="s">
        <v>386</v>
      </c>
      <c r="B57" s="455" t="s">
        <v>348</v>
      </c>
      <c r="C57" s="455">
        <v>2018</v>
      </c>
      <c r="D57" s="456">
        <v>6</v>
      </c>
      <c r="E57" s="456">
        <v>1</v>
      </c>
    </row>
    <row r="58" spans="1:6" ht="24.75" thickBot="1">
      <c r="A58" s="474" t="s">
        <v>387</v>
      </c>
      <c r="B58" s="455" t="s">
        <v>348</v>
      </c>
      <c r="C58" s="455">
        <v>2018</v>
      </c>
      <c r="D58" s="456"/>
      <c r="E58" s="456"/>
    </row>
    <row r="59" spans="1:6" ht="15.75" thickBot="1">
      <c r="A59" s="474" t="s">
        <v>388</v>
      </c>
      <c r="B59" s="455" t="s">
        <v>348</v>
      </c>
      <c r="C59" s="455">
        <v>2018</v>
      </c>
      <c r="D59" s="456"/>
      <c r="E59" s="456"/>
    </row>
    <row r="60" spans="1:6" ht="24.75" thickBot="1">
      <c r="A60" s="474" t="s">
        <v>389</v>
      </c>
      <c r="B60" s="455" t="s">
        <v>348</v>
      </c>
      <c r="C60" s="455">
        <v>2018</v>
      </c>
      <c r="D60" s="456"/>
      <c r="E60" s="456"/>
    </row>
    <row r="61" spans="1:6" ht="24.75" thickBot="1">
      <c r="A61" s="474" t="s">
        <v>390</v>
      </c>
      <c r="B61" s="455" t="s">
        <v>348</v>
      </c>
      <c r="C61" s="455">
        <v>2018</v>
      </c>
      <c r="D61" s="456"/>
      <c r="E61" s="456">
        <v>1</v>
      </c>
    </row>
    <row r="62" spans="1:6" ht="15.75" thickBot="1">
      <c r="A62" s="476" t="s">
        <v>391</v>
      </c>
      <c r="B62" s="468"/>
      <c r="C62" s="468"/>
      <c r="D62" s="469"/>
      <c r="E62" s="469"/>
    </row>
    <row r="63" spans="1:6" ht="15.75" thickBot="1">
      <c r="A63" s="454" t="s">
        <v>392</v>
      </c>
      <c r="B63" s="455" t="s">
        <v>348</v>
      </c>
      <c r="C63" s="455">
        <v>2018</v>
      </c>
      <c r="D63" s="456">
        <v>5</v>
      </c>
      <c r="E63" s="456">
        <v>10</v>
      </c>
    </row>
    <row r="64" spans="1:6" ht="15.75" thickBot="1">
      <c r="A64" s="454" t="s">
        <v>393</v>
      </c>
      <c r="B64" s="455" t="s">
        <v>348</v>
      </c>
      <c r="C64" s="455">
        <v>2018</v>
      </c>
      <c r="D64" s="456">
        <v>5</v>
      </c>
      <c r="E64" s="456">
        <v>3</v>
      </c>
    </row>
    <row r="65" spans="1:10" ht="15.75" thickBot="1">
      <c r="A65" s="454" t="s">
        <v>394</v>
      </c>
      <c r="B65" s="455" t="s">
        <v>345</v>
      </c>
      <c r="C65" s="455">
        <v>2016</v>
      </c>
      <c r="D65" s="456">
        <v>4</v>
      </c>
      <c r="E65" s="456">
        <v>2</v>
      </c>
    </row>
    <row r="66" spans="1:10" ht="15.75" thickBot="1">
      <c r="A66" s="454" t="s">
        <v>395</v>
      </c>
      <c r="B66" s="455" t="s">
        <v>345</v>
      </c>
      <c r="C66" s="455">
        <v>2016</v>
      </c>
      <c r="D66" s="456"/>
      <c r="E66" s="456"/>
    </row>
    <row r="67" spans="1:10" ht="15.75" thickBot="1">
      <c r="A67" s="476" t="s">
        <v>396</v>
      </c>
      <c r="B67" s="468"/>
      <c r="C67" s="468"/>
      <c r="D67" s="469"/>
      <c r="E67" s="469"/>
    </row>
    <row r="68" spans="1:10" ht="15.75" thickBot="1">
      <c r="A68" s="454" t="s">
        <v>397</v>
      </c>
      <c r="B68" s="455" t="s">
        <v>348</v>
      </c>
      <c r="C68" s="455">
        <v>2018</v>
      </c>
      <c r="D68" s="456">
        <v>5</v>
      </c>
      <c r="E68" s="456">
        <v>5</v>
      </c>
    </row>
    <row r="69" spans="1:10" ht="15.75" thickBot="1">
      <c r="A69" s="454" t="s">
        <v>398</v>
      </c>
      <c r="B69" s="455" t="s">
        <v>344</v>
      </c>
      <c r="C69" s="455">
        <v>2017</v>
      </c>
      <c r="D69" s="456"/>
      <c r="E69" s="456">
        <v>3</v>
      </c>
    </row>
    <row r="70" spans="1:10" ht="15.75" thickBot="1">
      <c r="A70" s="454" t="s">
        <v>399</v>
      </c>
      <c r="B70" s="455" t="s">
        <v>348</v>
      </c>
      <c r="C70" s="455">
        <v>2018</v>
      </c>
      <c r="D70" s="456">
        <v>5</v>
      </c>
      <c r="E70" s="456">
        <v>25</v>
      </c>
    </row>
    <row r="71" spans="1:10" ht="15.75" thickBot="1">
      <c r="A71" s="454" t="s">
        <v>400</v>
      </c>
      <c r="B71" s="455" t="s">
        <v>344</v>
      </c>
      <c r="C71" s="455">
        <v>2017</v>
      </c>
      <c r="D71" s="456">
        <v>5</v>
      </c>
      <c r="E71" s="456">
        <v>5</v>
      </c>
    </row>
    <row r="72" spans="1:10" s="484" customFormat="1" ht="16.5" thickBot="1">
      <c r="A72" s="477" t="s">
        <v>980</v>
      </c>
      <c r="B72" s="478" t="s">
        <v>344</v>
      </c>
      <c r="C72" s="478">
        <v>2014</v>
      </c>
      <c r="D72" s="479"/>
      <c r="E72" s="480">
        <v>1</v>
      </c>
      <c r="F72" s="481"/>
      <c r="G72" s="481"/>
      <c r="H72" s="482"/>
      <c r="I72" s="483"/>
      <c r="J72" s="483"/>
    </row>
    <row r="73" spans="1:10" ht="15.75" thickBot="1">
      <c r="A73" s="454" t="s">
        <v>401</v>
      </c>
      <c r="B73" s="455" t="s">
        <v>348</v>
      </c>
      <c r="C73" s="455">
        <v>2018</v>
      </c>
      <c r="D73" s="485">
        <v>5</v>
      </c>
      <c r="E73" s="456">
        <v>20</v>
      </c>
    </row>
    <row r="74" spans="1:10" ht="15.75" thickBot="1">
      <c r="A74" s="454" t="s">
        <v>402</v>
      </c>
      <c r="B74" s="455" t="s">
        <v>348</v>
      </c>
      <c r="C74" s="455">
        <v>2018</v>
      </c>
      <c r="D74" s="456">
        <v>5</v>
      </c>
      <c r="E74" s="456">
        <v>1</v>
      </c>
    </row>
    <row r="75" spans="1:10" ht="15.75" thickBot="1">
      <c r="A75" s="454" t="s">
        <v>403</v>
      </c>
      <c r="B75" s="455" t="s">
        <v>348</v>
      </c>
      <c r="C75" s="455">
        <v>2018</v>
      </c>
      <c r="D75" s="456">
        <v>6</v>
      </c>
      <c r="E75" s="456">
        <v>2</v>
      </c>
    </row>
    <row r="76" spans="1:10" ht="15.75" thickBot="1">
      <c r="A76" s="454" t="s">
        <v>404</v>
      </c>
      <c r="B76" s="455" t="s">
        <v>348</v>
      </c>
      <c r="C76" s="455">
        <v>2018</v>
      </c>
      <c r="D76" s="456">
        <v>7</v>
      </c>
      <c r="E76" s="486">
        <v>4</v>
      </c>
      <c r="F76" s="487"/>
    </row>
    <row r="77" spans="1:10" ht="15.75" thickBot="1">
      <c r="A77" s="454" t="s">
        <v>405</v>
      </c>
      <c r="B77" s="455" t="s">
        <v>406</v>
      </c>
      <c r="C77" s="455">
        <v>2019</v>
      </c>
      <c r="D77" s="456">
        <v>5</v>
      </c>
      <c r="E77" s="456">
        <v>3</v>
      </c>
    </row>
    <row r="78" spans="1:10" ht="15.75" thickBot="1">
      <c r="A78" s="454" t="s">
        <v>407</v>
      </c>
      <c r="B78" s="455" t="s">
        <v>406</v>
      </c>
      <c r="C78" s="455">
        <v>2019</v>
      </c>
      <c r="D78" s="456">
        <v>5</v>
      </c>
      <c r="E78" s="456">
        <v>2</v>
      </c>
    </row>
    <row r="79" spans="1:10" ht="15.75" thickBot="1">
      <c r="A79" s="467" t="s">
        <v>408</v>
      </c>
      <c r="B79" s="488"/>
      <c r="C79" s="488"/>
      <c r="D79" s="489"/>
      <c r="E79" s="489"/>
    </row>
    <row r="80" spans="1:10" ht="15.75" thickBot="1">
      <c r="A80" s="454" t="s">
        <v>409</v>
      </c>
      <c r="B80" s="455" t="s">
        <v>345</v>
      </c>
      <c r="C80" s="455">
        <v>2016</v>
      </c>
      <c r="D80" s="456">
        <v>8</v>
      </c>
      <c r="E80" s="456">
        <v>8</v>
      </c>
    </row>
    <row r="81" spans="1:6" ht="16.5" thickBot="1">
      <c r="A81" s="454" t="s">
        <v>410</v>
      </c>
      <c r="B81" s="455" t="s">
        <v>345</v>
      </c>
      <c r="C81" s="455">
        <v>2016</v>
      </c>
      <c r="D81" s="456"/>
      <c r="E81" s="456"/>
      <c r="F81" s="436"/>
    </row>
    <row r="82" spans="1:6" ht="16.5" thickBot="1">
      <c r="A82" s="454" t="s">
        <v>411</v>
      </c>
      <c r="B82" s="455" t="s">
        <v>345</v>
      </c>
      <c r="C82" s="455">
        <v>2016</v>
      </c>
      <c r="D82" s="456"/>
      <c r="E82" s="456"/>
      <c r="F82" s="436"/>
    </row>
    <row r="84" spans="1:6" ht="16.5" thickBot="1">
      <c r="A84" s="436"/>
      <c r="B84" s="436"/>
      <c r="C84" s="436"/>
      <c r="D84" s="436"/>
      <c r="E84" s="436"/>
      <c r="F84" s="436"/>
    </row>
    <row r="85" spans="1:6" ht="35.25" customHeight="1" thickBot="1">
      <c r="A85" s="1030" t="s">
        <v>412</v>
      </c>
      <c r="B85" s="1031"/>
      <c r="C85" s="1031"/>
      <c r="D85" s="1031"/>
      <c r="E85" s="1032"/>
      <c r="F85" s="436"/>
    </row>
    <row r="86" spans="1:6" ht="15.75">
      <c r="A86" s="1028" t="s">
        <v>271</v>
      </c>
      <c r="B86" s="1028" t="s">
        <v>272</v>
      </c>
      <c r="C86" s="1028" t="s">
        <v>340</v>
      </c>
      <c r="D86" s="443"/>
      <c r="E86" s="1028" t="s">
        <v>342</v>
      </c>
      <c r="F86" s="436"/>
    </row>
    <row r="87" spans="1:6" ht="16.5" thickBot="1">
      <c r="A87" s="1029"/>
      <c r="B87" s="1029"/>
      <c r="C87" s="1029"/>
      <c r="D87" s="444" t="s">
        <v>341</v>
      </c>
      <c r="E87" s="1029"/>
      <c r="F87" s="436"/>
    </row>
    <row r="88" spans="1:6" ht="16.5" thickBot="1">
      <c r="A88" s="490" t="s">
        <v>413</v>
      </c>
      <c r="B88" s="459" t="s">
        <v>345</v>
      </c>
      <c r="C88" s="459">
        <v>2017</v>
      </c>
      <c r="D88" s="459">
        <v>5</v>
      </c>
      <c r="E88" s="459">
        <v>10</v>
      </c>
      <c r="F88" s="436"/>
    </row>
    <row r="89" spans="1:6" ht="16.5" thickBot="1">
      <c r="A89" s="490" t="s">
        <v>414</v>
      </c>
      <c r="B89" s="459" t="s">
        <v>344</v>
      </c>
      <c r="C89" s="459">
        <v>2018</v>
      </c>
      <c r="D89" s="459">
        <v>6</v>
      </c>
      <c r="E89" s="459">
        <v>7</v>
      </c>
      <c r="F89" s="436"/>
    </row>
    <row r="93" spans="1:6" ht="15.75">
      <c r="A93" s="491" t="s">
        <v>415</v>
      </c>
      <c r="B93" s="436"/>
      <c r="C93" s="436"/>
      <c r="D93" s="436"/>
      <c r="E93" s="436"/>
      <c r="F93" s="436"/>
    </row>
    <row r="94" spans="1:6" ht="15.75">
      <c r="A94" s="492"/>
      <c r="B94" s="436"/>
      <c r="C94" s="436"/>
      <c r="D94" s="436"/>
      <c r="E94" s="436"/>
      <c r="F94" s="436"/>
    </row>
    <row r="95" spans="1:6" ht="15.75">
      <c r="A95" s="492"/>
      <c r="B95" s="436"/>
      <c r="C95" s="436"/>
      <c r="D95" s="436"/>
      <c r="E95" s="436"/>
      <c r="F95" s="436"/>
    </row>
    <row r="96" spans="1:6" ht="15.75">
      <c r="A96" s="493" t="s">
        <v>532</v>
      </c>
      <c r="B96" s="436"/>
      <c r="C96" s="436"/>
      <c r="D96" s="436"/>
      <c r="E96" s="436"/>
      <c r="F96" s="436"/>
    </row>
    <row r="97" spans="1:6" ht="15.75">
      <c r="A97" s="493" t="s">
        <v>533</v>
      </c>
      <c r="B97" s="436"/>
      <c r="C97" s="436"/>
      <c r="D97" s="436"/>
      <c r="E97" s="436"/>
      <c r="F97" s="436"/>
    </row>
    <row r="98" spans="1:6" ht="16.5" thickBot="1">
      <c r="A98" s="492"/>
      <c r="B98" s="436"/>
      <c r="C98" s="436"/>
      <c r="D98" s="436"/>
      <c r="E98" s="436"/>
      <c r="F98" s="436"/>
    </row>
    <row r="99" spans="1:6" ht="36.75" thickBot="1">
      <c r="A99" s="494" t="s">
        <v>271</v>
      </c>
      <c r="B99" s="495" t="s">
        <v>272</v>
      </c>
      <c r="C99" s="496" t="s">
        <v>280</v>
      </c>
      <c r="D99" s="436"/>
      <c r="E99" s="436"/>
      <c r="F99" s="436"/>
    </row>
    <row r="100" spans="1:6" ht="16.5" thickBot="1">
      <c r="A100" s="497" t="s">
        <v>981</v>
      </c>
      <c r="B100" s="498" t="s">
        <v>345</v>
      </c>
      <c r="C100" s="498" t="s">
        <v>982</v>
      </c>
      <c r="D100" s="436"/>
      <c r="E100" s="436"/>
      <c r="F100" s="436"/>
    </row>
    <row r="101" spans="1:6" ht="16.5" thickBot="1">
      <c r="A101" s="497" t="s">
        <v>983</v>
      </c>
      <c r="B101" s="498" t="s">
        <v>345</v>
      </c>
      <c r="C101" s="498" t="s">
        <v>982</v>
      </c>
      <c r="D101" s="436"/>
      <c r="E101" s="436"/>
      <c r="F101" s="436"/>
    </row>
    <row r="102" spans="1:6" ht="16.5" thickBot="1">
      <c r="A102" s="497" t="s">
        <v>984</v>
      </c>
      <c r="B102" s="498" t="s">
        <v>344</v>
      </c>
      <c r="C102" s="498" t="s">
        <v>982</v>
      </c>
      <c r="D102" s="436"/>
      <c r="E102" s="436"/>
      <c r="F102" s="436"/>
    </row>
    <row r="103" spans="1:6" ht="16.5" thickBot="1">
      <c r="A103" s="497"/>
      <c r="B103" s="498"/>
      <c r="C103" s="498"/>
      <c r="D103" s="436"/>
      <c r="E103" s="436"/>
      <c r="F103" s="436"/>
    </row>
    <row r="104" spans="1:6" ht="16.5" thickBot="1">
      <c r="A104" s="497"/>
      <c r="B104" s="498"/>
      <c r="C104" s="498"/>
      <c r="D104" s="436"/>
      <c r="E104" s="436"/>
      <c r="F104" s="436"/>
    </row>
    <row r="105" spans="1:6" ht="16.5" thickBot="1">
      <c r="A105" s="497"/>
      <c r="B105" s="498"/>
      <c r="C105" s="498"/>
      <c r="D105" s="436"/>
      <c r="E105" s="436"/>
      <c r="F105" s="436"/>
    </row>
    <row r="106" spans="1:6" ht="16.5" thickBot="1">
      <c r="A106" s="497"/>
      <c r="B106" s="498"/>
      <c r="C106" s="498"/>
      <c r="D106" s="436"/>
      <c r="E106" s="436"/>
      <c r="F106" s="436"/>
    </row>
    <row r="107" spans="1:6" ht="15.75">
      <c r="A107" s="499"/>
      <c r="B107" s="436"/>
      <c r="C107" s="436"/>
      <c r="D107" s="436"/>
      <c r="E107" s="436"/>
      <c r="F107" s="436"/>
    </row>
    <row r="108" spans="1:6" ht="15.75">
      <c r="A108" s="499"/>
      <c r="B108" s="436"/>
      <c r="C108" s="436"/>
      <c r="D108" s="436"/>
      <c r="E108" s="436"/>
      <c r="F108" s="436"/>
    </row>
    <row r="109" spans="1:6" ht="15.75">
      <c r="A109" s="499"/>
      <c r="B109" s="436"/>
      <c r="C109" s="436"/>
      <c r="D109" s="436"/>
      <c r="E109" s="436"/>
      <c r="F109" s="436"/>
    </row>
    <row r="110" spans="1:6" ht="15.75">
      <c r="A110" s="500" t="s">
        <v>416</v>
      </c>
      <c r="B110" s="436"/>
      <c r="C110" s="436"/>
      <c r="D110" s="436"/>
      <c r="E110" s="436"/>
      <c r="F110" s="436"/>
    </row>
    <row r="111" spans="1:6" ht="15.75">
      <c r="A111" s="439"/>
      <c r="B111" s="436"/>
      <c r="C111" s="436"/>
      <c r="D111" s="436"/>
      <c r="E111" s="436"/>
      <c r="F111" s="436"/>
    </row>
    <row r="112" spans="1:6" ht="15.75">
      <c r="A112" s="501" t="s">
        <v>516</v>
      </c>
      <c r="B112" s="436"/>
      <c r="C112" s="436"/>
      <c r="D112" s="436"/>
      <c r="E112" s="436"/>
      <c r="F112" s="436"/>
    </row>
    <row r="113" spans="1:6" ht="15.75">
      <c r="A113" s="501" t="s">
        <v>517</v>
      </c>
      <c r="B113" s="436"/>
      <c r="C113" s="436"/>
      <c r="D113" s="436"/>
      <c r="E113" s="436"/>
      <c r="F113" s="436"/>
    </row>
    <row r="114" spans="1:6" ht="15.75">
      <c r="A114" s="501" t="s">
        <v>518</v>
      </c>
      <c r="B114" s="436"/>
      <c r="C114" s="436"/>
      <c r="D114" s="436"/>
      <c r="E114" s="436"/>
      <c r="F114" s="436"/>
    </row>
    <row r="115" spans="1:6" ht="15.75">
      <c r="A115" s="502"/>
      <c r="B115" s="436"/>
      <c r="C115" s="436"/>
      <c r="D115" s="436"/>
      <c r="E115" s="436"/>
      <c r="F115" s="436"/>
    </row>
    <row r="116" spans="1:6" ht="15.75">
      <c r="A116" s="439"/>
      <c r="B116" s="436"/>
      <c r="C116" s="436"/>
      <c r="D116" s="436"/>
      <c r="E116" s="436"/>
      <c r="F116" s="436"/>
    </row>
    <row r="117" spans="1:6" ht="15.75">
      <c r="A117" s="503" t="s">
        <v>417</v>
      </c>
      <c r="B117" s="436"/>
      <c r="C117" s="436"/>
      <c r="D117" s="436"/>
      <c r="E117" s="436"/>
      <c r="F117" s="436"/>
    </row>
    <row r="118" spans="1:6" ht="15.75">
      <c r="A118" s="504" t="s">
        <v>985</v>
      </c>
      <c r="B118" s="436"/>
      <c r="C118" s="436"/>
      <c r="D118" s="436"/>
      <c r="E118" s="436"/>
      <c r="F118" s="436"/>
    </row>
    <row r="119" spans="1:6" ht="15.75">
      <c r="A119" s="504" t="s">
        <v>986</v>
      </c>
      <c r="B119" s="436"/>
      <c r="C119" s="436"/>
      <c r="D119" s="436"/>
      <c r="E119" s="436"/>
      <c r="F119" s="436"/>
    </row>
    <row r="120" spans="1:6" ht="15.75">
      <c r="A120" s="505" t="s">
        <v>519</v>
      </c>
      <c r="B120" s="436"/>
      <c r="C120" s="436"/>
      <c r="D120" s="436"/>
      <c r="E120" s="436"/>
      <c r="F120" s="436"/>
    </row>
    <row r="121" spans="1:6" ht="15.75">
      <c r="A121" s="493" t="s">
        <v>521</v>
      </c>
      <c r="B121" s="436"/>
      <c r="C121" s="436"/>
      <c r="D121" s="436"/>
      <c r="E121" s="436"/>
      <c r="F121" s="436"/>
    </row>
    <row r="122" spans="1:6" ht="15.75">
      <c r="A122" s="493" t="s">
        <v>520</v>
      </c>
      <c r="B122" s="436"/>
      <c r="C122" s="436"/>
      <c r="D122" s="436"/>
      <c r="E122" s="436"/>
      <c r="F122" s="436"/>
    </row>
    <row r="123" spans="1:6" ht="15.75">
      <c r="A123" s="493" t="s">
        <v>522</v>
      </c>
      <c r="B123" s="436"/>
      <c r="C123" s="436"/>
      <c r="D123" s="436"/>
      <c r="E123" s="436"/>
      <c r="F123" s="436"/>
    </row>
    <row r="124" spans="1:6" ht="15.75">
      <c r="A124" s="493" t="s">
        <v>523</v>
      </c>
      <c r="B124" s="436"/>
      <c r="C124" s="436"/>
      <c r="D124" s="436"/>
      <c r="E124" s="436"/>
      <c r="F124" s="436"/>
    </row>
    <row r="125" spans="1:6" ht="15.75">
      <c r="A125" s="506" t="s">
        <v>524</v>
      </c>
      <c r="B125" s="436"/>
      <c r="C125" s="436"/>
      <c r="D125" s="436"/>
      <c r="E125" s="436"/>
      <c r="F125" s="436"/>
    </row>
    <row r="126" spans="1:6" ht="15.75">
      <c r="A126" s="493"/>
      <c r="B126" s="436"/>
      <c r="C126" s="436"/>
      <c r="D126" s="436"/>
      <c r="E126" s="436"/>
      <c r="F126" s="436"/>
    </row>
    <row r="127" spans="1:6" ht="15.75">
      <c r="A127" s="504" t="s">
        <v>987</v>
      </c>
      <c r="B127" s="436"/>
      <c r="C127" s="436"/>
      <c r="D127" s="436"/>
      <c r="E127" s="436"/>
      <c r="F127" s="436"/>
    </row>
    <row r="128" spans="1:6" ht="15.75">
      <c r="A128" s="507" t="s">
        <v>988</v>
      </c>
      <c r="B128" s="436"/>
      <c r="C128" s="436"/>
      <c r="D128" s="436"/>
      <c r="E128" s="436"/>
      <c r="F128" s="436"/>
    </row>
    <row r="129" spans="1:7" ht="15.75">
      <c r="A129" s="507" t="s">
        <v>989</v>
      </c>
      <c r="B129" s="436"/>
      <c r="C129" s="436"/>
      <c r="D129" s="436"/>
      <c r="E129" s="436"/>
      <c r="F129" s="436"/>
    </row>
    <row r="130" spans="1:7" ht="15.75">
      <c r="A130" s="508"/>
      <c r="B130" s="436"/>
      <c r="C130" s="436"/>
      <c r="D130" s="436"/>
      <c r="E130" s="436"/>
      <c r="F130" s="436"/>
    </row>
    <row r="131" spans="1:7" ht="15.75">
      <c r="A131" s="504" t="s">
        <v>990</v>
      </c>
      <c r="B131" s="436"/>
      <c r="C131" s="436"/>
      <c r="D131" s="436"/>
      <c r="E131" s="436"/>
      <c r="F131" s="436"/>
    </row>
    <row r="132" spans="1:7" ht="15.75">
      <c r="A132" s="509"/>
      <c r="B132" s="436"/>
      <c r="C132" s="436"/>
      <c r="D132" s="436"/>
      <c r="E132" s="436"/>
      <c r="F132" s="436"/>
    </row>
    <row r="133" spans="1:7" ht="15.75">
      <c r="A133" s="439"/>
      <c r="B133" s="436"/>
      <c r="C133" s="436"/>
      <c r="D133" s="436"/>
      <c r="E133" s="436"/>
      <c r="F133" s="436"/>
    </row>
    <row r="134" spans="1:7" ht="15.75">
      <c r="A134" s="439" t="s">
        <v>991</v>
      </c>
      <c r="B134" s="436"/>
      <c r="C134" s="436"/>
      <c r="D134" s="436"/>
      <c r="E134" s="436"/>
      <c r="F134" s="436"/>
    </row>
    <row r="135" spans="1:7" ht="25.5" customHeight="1" thickBot="1">
      <c r="A135" s="439"/>
      <c r="B135" s="436"/>
      <c r="C135" s="436"/>
      <c r="D135" s="436"/>
      <c r="E135" s="436"/>
      <c r="F135" s="436"/>
    </row>
    <row r="136" spans="1:7" ht="25.5">
      <c r="A136" s="1036" t="s">
        <v>418</v>
      </c>
      <c r="B136" s="1036" t="s">
        <v>419</v>
      </c>
      <c r="C136" s="1033" t="s">
        <v>420</v>
      </c>
      <c r="D136" s="1034"/>
      <c r="E136" s="1035"/>
      <c r="F136" s="510" t="s">
        <v>422</v>
      </c>
    </row>
    <row r="137" spans="1:7" ht="15.75" thickBot="1">
      <c r="A137" s="1037"/>
      <c r="B137" s="1037"/>
      <c r="C137" s="1039" t="s">
        <v>421</v>
      </c>
      <c r="D137" s="1040"/>
      <c r="E137" s="1041"/>
      <c r="F137" s="511" t="s">
        <v>423</v>
      </c>
    </row>
    <row r="138" spans="1:7" ht="15.75" thickBot="1">
      <c r="A138" s="1038"/>
      <c r="B138" s="1038"/>
      <c r="C138" s="512">
        <v>2014</v>
      </c>
      <c r="D138" s="512">
        <v>2015</v>
      </c>
      <c r="E138" s="512">
        <v>2016</v>
      </c>
      <c r="F138" s="513"/>
    </row>
    <row r="139" spans="1:7" ht="15.75" thickBot="1">
      <c r="A139" s="1042" t="s">
        <v>424</v>
      </c>
      <c r="B139" s="514" t="s">
        <v>425</v>
      </c>
      <c r="C139" s="515">
        <v>8</v>
      </c>
      <c r="D139" s="515">
        <v>4</v>
      </c>
      <c r="E139" s="515">
        <v>2</v>
      </c>
      <c r="F139" s="516">
        <v>14</v>
      </c>
      <c r="G139" s="484" t="s">
        <v>992</v>
      </c>
    </row>
    <row r="140" spans="1:7" ht="15.75" thickBot="1">
      <c r="A140" s="1043"/>
      <c r="B140" s="514" t="s">
        <v>426</v>
      </c>
      <c r="C140" s="515"/>
      <c r="D140" s="515"/>
      <c r="E140" s="515"/>
      <c r="F140" s="517">
        <v>0</v>
      </c>
    </row>
    <row r="141" spans="1:7" ht="30.75" thickBot="1">
      <c r="A141" s="1043"/>
      <c r="B141" s="514" t="s">
        <v>427</v>
      </c>
      <c r="C141" s="515"/>
      <c r="D141" s="515"/>
      <c r="E141" s="515"/>
      <c r="F141" s="517">
        <v>0</v>
      </c>
    </row>
    <row r="142" spans="1:7" ht="15.75" thickBot="1">
      <c r="A142" s="1043"/>
      <c r="B142" s="514" t="s">
        <v>428</v>
      </c>
      <c r="C142" s="515"/>
      <c r="D142" s="515"/>
      <c r="E142" s="515"/>
      <c r="F142" s="517">
        <v>0</v>
      </c>
    </row>
    <row r="143" spans="1:7" ht="45.75" thickBot="1">
      <c r="A143" s="1043"/>
      <c r="B143" s="514" t="s">
        <v>429</v>
      </c>
      <c r="C143" s="515"/>
      <c r="D143" s="515"/>
      <c r="E143" s="515"/>
      <c r="F143" s="517">
        <v>0</v>
      </c>
    </row>
    <row r="144" spans="1:7" ht="15.75" thickBot="1">
      <c r="A144" s="1043"/>
      <c r="B144" s="514" t="s">
        <v>430</v>
      </c>
      <c r="C144" s="515"/>
      <c r="D144" s="515"/>
      <c r="E144" s="515"/>
      <c r="F144" s="517">
        <v>0</v>
      </c>
    </row>
    <row r="145" spans="1:7" ht="30.75" thickBot="1">
      <c r="A145" s="1043"/>
      <c r="B145" s="514" t="s">
        <v>431</v>
      </c>
      <c r="C145" s="515"/>
      <c r="D145" s="515"/>
      <c r="E145" s="515"/>
      <c r="F145" s="517">
        <v>0</v>
      </c>
    </row>
    <row r="146" spans="1:7" ht="45.75" thickBot="1">
      <c r="A146" s="1043"/>
      <c r="B146" s="514" t="s">
        <v>432</v>
      </c>
      <c r="C146" s="515"/>
      <c r="D146" s="515"/>
      <c r="E146" s="515"/>
      <c r="F146" s="517">
        <v>0</v>
      </c>
    </row>
    <row r="147" spans="1:7" ht="15.75" thickBot="1">
      <c r="A147" s="1043"/>
      <c r="B147" s="514" t="s">
        <v>433</v>
      </c>
      <c r="C147" s="515"/>
      <c r="D147" s="515"/>
      <c r="E147" s="515"/>
      <c r="F147" s="517">
        <v>0</v>
      </c>
    </row>
    <row r="148" spans="1:7" ht="30.75" thickBot="1">
      <c r="A148" s="1043"/>
      <c r="B148" s="514" t="s">
        <v>434</v>
      </c>
      <c r="C148" s="515"/>
      <c r="D148" s="515"/>
      <c r="E148" s="515"/>
      <c r="F148" s="517">
        <v>0</v>
      </c>
    </row>
    <row r="149" spans="1:7" ht="15.75" thickBot="1">
      <c r="A149" s="1043"/>
      <c r="B149" s="514" t="s">
        <v>435</v>
      </c>
      <c r="C149" s="515"/>
      <c r="D149" s="515"/>
      <c r="E149" s="515"/>
      <c r="F149" s="517">
        <v>0</v>
      </c>
    </row>
    <row r="150" spans="1:7" ht="30.75" thickBot="1">
      <c r="A150" s="1043"/>
      <c r="B150" s="514" t="s">
        <v>436</v>
      </c>
      <c r="C150" s="515"/>
      <c r="D150" s="515"/>
      <c r="E150" s="515"/>
      <c r="F150" s="517">
        <v>0</v>
      </c>
      <c r="G150" s="484"/>
    </row>
    <row r="151" spans="1:7" ht="30.75" thickBot="1">
      <c r="A151" s="1043"/>
      <c r="B151" s="514" t="s">
        <v>437</v>
      </c>
      <c r="C151" s="515"/>
      <c r="D151" s="515"/>
      <c r="E151" s="515"/>
      <c r="F151" s="517">
        <v>0</v>
      </c>
    </row>
    <row r="152" spans="1:7" ht="15.75" thickBot="1">
      <c r="A152" s="1043"/>
      <c r="B152" s="514" t="s">
        <v>438</v>
      </c>
      <c r="C152" s="515"/>
      <c r="D152" s="515"/>
      <c r="E152" s="515"/>
      <c r="F152" s="517">
        <v>0</v>
      </c>
    </row>
    <row r="153" spans="1:7">
      <c r="A153" s="1043"/>
      <c r="B153" s="518" t="s">
        <v>439</v>
      </c>
      <c r="C153" s="1045"/>
      <c r="D153" s="1045"/>
      <c r="E153" s="1045"/>
      <c r="F153" s="1047">
        <v>0</v>
      </c>
    </row>
    <row r="154" spans="1:7" ht="30.75" thickBot="1">
      <c r="A154" s="1043"/>
      <c r="B154" s="514" t="s">
        <v>440</v>
      </c>
      <c r="C154" s="1046"/>
      <c r="D154" s="1046"/>
      <c r="E154" s="1046"/>
      <c r="F154" s="1048"/>
    </row>
    <row r="155" spans="1:7" ht="15.75" thickBot="1">
      <c r="A155" s="1043"/>
      <c r="B155" s="514" t="s">
        <v>441</v>
      </c>
      <c r="C155" s="515">
        <v>0.9</v>
      </c>
      <c r="D155" s="515"/>
      <c r="E155" s="515"/>
      <c r="F155" s="517">
        <v>0.9</v>
      </c>
      <c r="G155" s="519" t="s">
        <v>993</v>
      </c>
    </row>
    <row r="156" spans="1:7" ht="15.75" thickBot="1">
      <c r="A156" s="1043"/>
      <c r="B156" s="514" t="s">
        <v>442</v>
      </c>
      <c r="C156" s="515"/>
      <c r="D156" s="515"/>
      <c r="E156" s="515"/>
      <c r="F156" s="517">
        <v>0</v>
      </c>
    </row>
    <row r="157" spans="1:7" ht="30.75" thickBot="1">
      <c r="A157" s="1043"/>
      <c r="B157" s="514" t="s">
        <v>443</v>
      </c>
      <c r="C157" s="515"/>
      <c r="D157" s="515"/>
      <c r="E157" s="515"/>
      <c r="F157" s="517">
        <v>0</v>
      </c>
    </row>
    <row r="158" spans="1:7" ht="15.75" thickBot="1">
      <c r="A158" s="1043"/>
      <c r="B158" s="514" t="s">
        <v>444</v>
      </c>
      <c r="C158" s="515"/>
      <c r="D158" s="515"/>
      <c r="E158" s="515"/>
      <c r="F158" s="517">
        <v>0</v>
      </c>
    </row>
    <row r="159" spans="1:7" ht="30.75" thickBot="1">
      <c r="A159" s="1043"/>
      <c r="B159" s="514" t="s">
        <v>445</v>
      </c>
      <c r="C159" s="515"/>
      <c r="D159" s="515"/>
      <c r="E159" s="515"/>
      <c r="F159" s="517">
        <v>0</v>
      </c>
    </row>
    <row r="160" spans="1:7" ht="15.75" thickBot="1">
      <c r="A160" s="1043"/>
      <c r="B160" s="514" t="s">
        <v>446</v>
      </c>
      <c r="C160" s="515"/>
      <c r="D160" s="515"/>
      <c r="E160" s="515"/>
      <c r="F160" s="517">
        <v>0</v>
      </c>
    </row>
    <row r="161" spans="1:7" ht="30.75" thickBot="1">
      <c r="A161" s="1043"/>
      <c r="B161" s="514" t="s">
        <v>447</v>
      </c>
      <c r="C161" s="515"/>
      <c r="D161" s="515"/>
      <c r="E161" s="515"/>
      <c r="F161" s="517">
        <v>0</v>
      </c>
    </row>
    <row r="162" spans="1:7" ht="15.75" thickBot="1">
      <c r="A162" s="1043"/>
      <c r="B162" s="514" t="s">
        <v>448</v>
      </c>
      <c r="C162" s="515"/>
      <c r="D162" s="515"/>
      <c r="E162" s="515"/>
      <c r="F162" s="517">
        <v>0</v>
      </c>
    </row>
    <row r="163" spans="1:7" ht="30.75" thickBot="1">
      <c r="A163" s="1044"/>
      <c r="B163" s="514" t="s">
        <v>449</v>
      </c>
      <c r="C163" s="515"/>
      <c r="D163" s="515"/>
      <c r="E163" s="515"/>
      <c r="F163" s="517">
        <v>0</v>
      </c>
    </row>
    <row r="164" spans="1:7" ht="30.75" thickBot="1">
      <c r="A164" s="1042" t="s">
        <v>450</v>
      </c>
      <c r="B164" s="514" t="s">
        <v>451</v>
      </c>
      <c r="C164" s="515"/>
      <c r="D164" s="515"/>
      <c r="E164" s="515"/>
      <c r="F164" s="517">
        <v>0</v>
      </c>
    </row>
    <row r="165" spans="1:7" ht="15.75" thickBot="1">
      <c r="A165" s="1043"/>
      <c r="B165" s="514" t="s">
        <v>452</v>
      </c>
      <c r="C165" s="515"/>
      <c r="D165" s="515"/>
      <c r="E165" s="515"/>
      <c r="F165" s="517">
        <v>0</v>
      </c>
    </row>
    <row r="166" spans="1:7" ht="45.75" thickBot="1">
      <c r="A166" s="1043"/>
      <c r="B166" s="514" t="s">
        <v>453</v>
      </c>
      <c r="C166" s="515"/>
      <c r="D166" s="515"/>
      <c r="E166" s="515"/>
      <c r="F166" s="517">
        <v>0</v>
      </c>
    </row>
    <row r="167" spans="1:7" ht="15.75" thickBot="1">
      <c r="A167" s="1043"/>
      <c r="B167" s="514" t="s">
        <v>454</v>
      </c>
      <c r="C167" s="515"/>
      <c r="D167" s="515"/>
      <c r="E167" s="515"/>
      <c r="F167" s="517">
        <v>0</v>
      </c>
    </row>
    <row r="168" spans="1:7" ht="30.75" thickBot="1">
      <c r="A168" s="1044"/>
      <c r="B168" s="514" t="s">
        <v>455</v>
      </c>
      <c r="C168" s="515"/>
      <c r="D168" s="515"/>
      <c r="E168" s="515"/>
      <c r="F168" s="517">
        <v>0</v>
      </c>
    </row>
    <row r="169" spans="1:7" ht="15.75" thickBot="1">
      <c r="A169" s="1042" t="s">
        <v>456</v>
      </c>
      <c r="B169" s="514" t="s">
        <v>457</v>
      </c>
      <c r="C169" s="515"/>
      <c r="D169" s="515"/>
      <c r="E169" s="515"/>
      <c r="F169" s="517">
        <v>0</v>
      </c>
    </row>
    <row r="170" spans="1:7" ht="30.75" thickBot="1">
      <c r="A170" s="1043"/>
      <c r="B170" s="514" t="s">
        <v>458</v>
      </c>
      <c r="C170" s="515"/>
      <c r="D170" s="515"/>
      <c r="E170" s="515"/>
      <c r="F170" s="517">
        <v>0</v>
      </c>
    </row>
    <row r="171" spans="1:7" ht="30.75" thickBot="1">
      <c r="A171" s="1044"/>
      <c r="B171" s="514" t="s">
        <v>459</v>
      </c>
      <c r="C171" s="515"/>
      <c r="D171" s="515"/>
      <c r="E171" s="515"/>
      <c r="F171" s="517">
        <v>0</v>
      </c>
    </row>
    <row r="172" spans="1:7" ht="30.75" thickBot="1">
      <c r="A172" s="1042" t="s">
        <v>460</v>
      </c>
      <c r="B172" s="514" t="s">
        <v>461</v>
      </c>
      <c r="C172" s="515"/>
      <c r="D172" s="515"/>
      <c r="E172" s="515"/>
      <c r="F172" s="517">
        <v>0</v>
      </c>
    </row>
    <row r="173" spans="1:7" ht="15.75" thickBot="1">
      <c r="A173" s="1043"/>
      <c r="B173" s="514" t="s">
        <v>462</v>
      </c>
      <c r="C173" s="515"/>
      <c r="D173" s="515"/>
      <c r="E173" s="515"/>
      <c r="F173" s="517">
        <v>0</v>
      </c>
    </row>
    <row r="174" spans="1:7" ht="15.75" thickBot="1">
      <c r="A174" s="1043"/>
      <c r="B174" s="514" t="s">
        <v>463</v>
      </c>
      <c r="C174" s="515"/>
      <c r="D174" s="515"/>
      <c r="E174" s="515"/>
      <c r="F174" s="517">
        <v>0</v>
      </c>
    </row>
    <row r="175" spans="1:7" ht="15.75" thickBot="1">
      <c r="A175" s="1043"/>
      <c r="B175" s="514" t="s">
        <v>464</v>
      </c>
      <c r="C175" s="515"/>
      <c r="D175" s="515"/>
      <c r="E175" s="515"/>
      <c r="F175" s="516">
        <v>0</v>
      </c>
      <c r="G175" s="519"/>
    </row>
    <row r="176" spans="1:7" ht="30.75" thickBot="1">
      <c r="A176" s="1043"/>
      <c r="B176" s="514" t="s">
        <v>465</v>
      </c>
      <c r="C176" s="515"/>
      <c r="D176" s="515"/>
      <c r="E176" s="515"/>
      <c r="F176" s="517">
        <v>0</v>
      </c>
    </row>
    <row r="177" spans="1:7" ht="15.75" thickBot="1">
      <c r="A177" s="1044"/>
      <c r="B177" s="514" t="s">
        <v>466</v>
      </c>
      <c r="C177" s="515"/>
      <c r="D177" s="515"/>
      <c r="E177" s="515"/>
      <c r="F177" s="517">
        <v>0</v>
      </c>
    </row>
    <row r="178" spans="1:7" ht="15.75" thickBot="1">
      <c r="A178" s="1042" t="s">
        <v>467</v>
      </c>
      <c r="B178" s="514" t="s">
        <v>468</v>
      </c>
      <c r="C178" s="515"/>
      <c r="D178" s="515"/>
      <c r="E178" s="515"/>
      <c r="F178" s="517">
        <v>0</v>
      </c>
    </row>
    <row r="179" spans="1:7" ht="15.75" thickBot="1">
      <c r="A179" s="1043"/>
      <c r="B179" s="514" t="s">
        <v>469</v>
      </c>
      <c r="C179" s="515">
        <v>10</v>
      </c>
      <c r="D179" s="515"/>
      <c r="E179" s="515"/>
      <c r="F179" s="517">
        <v>10</v>
      </c>
      <c r="G179" s="519" t="s">
        <v>994</v>
      </c>
    </row>
    <row r="180" spans="1:7" ht="15.75" thickBot="1">
      <c r="A180" s="1044"/>
      <c r="B180" s="514" t="s">
        <v>470</v>
      </c>
      <c r="C180" s="515"/>
      <c r="D180" s="515"/>
      <c r="E180" s="515"/>
      <c r="F180" s="517">
        <v>0</v>
      </c>
    </row>
    <row r="181" spans="1:7" ht="30.75" thickBot="1">
      <c r="A181" s="1042" t="s">
        <v>471</v>
      </c>
      <c r="B181" s="514" t="s">
        <v>472</v>
      </c>
      <c r="C181" s="515"/>
      <c r="D181" s="515"/>
      <c r="E181" s="515"/>
      <c r="F181" s="517">
        <v>0</v>
      </c>
    </row>
    <row r="182" spans="1:7" ht="15.75" thickBot="1">
      <c r="A182" s="1043"/>
      <c r="B182" s="514" t="s">
        <v>473</v>
      </c>
      <c r="C182" s="515"/>
      <c r="D182" s="515"/>
      <c r="E182" s="515"/>
      <c r="F182" s="517">
        <v>0</v>
      </c>
    </row>
    <row r="183" spans="1:7" ht="15.75" thickBot="1">
      <c r="A183" s="1043"/>
      <c r="B183" s="514" t="s">
        <v>474</v>
      </c>
      <c r="C183" s="515"/>
      <c r="D183" s="515"/>
      <c r="E183" s="515"/>
      <c r="F183" s="517">
        <v>0</v>
      </c>
    </row>
    <row r="184" spans="1:7" ht="30.75" thickBot="1">
      <c r="A184" s="1043"/>
      <c r="B184" s="514" t="s">
        <v>475</v>
      </c>
      <c r="C184" s="515"/>
      <c r="D184" s="515"/>
      <c r="E184" s="515"/>
      <c r="F184" s="517">
        <v>0</v>
      </c>
    </row>
    <row r="185" spans="1:7" ht="30.75" thickBot="1">
      <c r="A185" s="1044"/>
      <c r="B185" s="514" t="s">
        <v>476</v>
      </c>
      <c r="C185" s="515"/>
      <c r="D185" s="515"/>
      <c r="E185" s="515"/>
      <c r="F185" s="517">
        <v>0</v>
      </c>
    </row>
    <row r="186" spans="1:7" ht="15.75">
      <c r="A186" s="520"/>
      <c r="B186" s="436"/>
      <c r="C186" s="436"/>
      <c r="D186" s="436"/>
      <c r="E186" s="436"/>
      <c r="F186" s="436"/>
    </row>
    <row r="187" spans="1:7" ht="15.75">
      <c r="A187" s="520"/>
      <c r="B187" s="436"/>
      <c r="C187" s="436"/>
      <c r="D187" s="436"/>
      <c r="E187" s="436"/>
      <c r="F187" s="436"/>
    </row>
    <row r="188" spans="1:7" ht="25.5" customHeight="1" thickBot="1">
      <c r="A188" s="439" t="s">
        <v>995</v>
      </c>
      <c r="B188" s="436"/>
      <c r="C188" s="436"/>
      <c r="D188" s="436"/>
      <c r="E188" s="436"/>
      <c r="F188" s="436"/>
    </row>
    <row r="189" spans="1:7" ht="25.5">
      <c r="A189" s="1036" t="s">
        <v>418</v>
      </c>
      <c r="B189" s="1036" t="s">
        <v>419</v>
      </c>
      <c r="C189" s="1033" t="s">
        <v>420</v>
      </c>
      <c r="D189" s="1034"/>
      <c r="E189" s="1035"/>
      <c r="F189" s="510" t="s">
        <v>422</v>
      </c>
    </row>
    <row r="190" spans="1:7" ht="15.75" thickBot="1">
      <c r="A190" s="1037"/>
      <c r="B190" s="1037"/>
      <c r="C190" s="1039" t="s">
        <v>421</v>
      </c>
      <c r="D190" s="1040"/>
      <c r="E190" s="1041"/>
      <c r="F190" s="511" t="s">
        <v>423</v>
      </c>
    </row>
    <row r="191" spans="1:7" ht="15.75" thickBot="1">
      <c r="A191" s="1038"/>
      <c r="B191" s="1038"/>
      <c r="C191" s="512">
        <v>2014</v>
      </c>
      <c r="D191" s="512">
        <v>2015</v>
      </c>
      <c r="E191" s="512">
        <v>2016</v>
      </c>
      <c r="F191" s="513"/>
    </row>
    <row r="192" spans="1:7" ht="15.75" thickBot="1">
      <c r="A192" s="1042" t="s">
        <v>996</v>
      </c>
      <c r="B192" s="514" t="s">
        <v>477</v>
      </c>
      <c r="C192" s="515"/>
      <c r="D192" s="515"/>
      <c r="E192" s="515"/>
      <c r="F192" s="517">
        <v>0</v>
      </c>
    </row>
    <row r="193" spans="1:7" ht="15.75" thickBot="1">
      <c r="A193" s="1043"/>
      <c r="B193" s="514" t="s">
        <v>478</v>
      </c>
      <c r="C193" s="515"/>
      <c r="D193" s="515"/>
      <c r="E193" s="515"/>
      <c r="F193" s="517">
        <v>0</v>
      </c>
    </row>
    <row r="194" spans="1:7" ht="45.75" thickBot="1">
      <c r="A194" s="1043"/>
      <c r="B194" s="514" t="s">
        <v>479</v>
      </c>
      <c r="C194" s="515"/>
      <c r="D194" s="515"/>
      <c r="E194" s="515"/>
      <c r="F194" s="517">
        <v>0</v>
      </c>
    </row>
    <row r="195" spans="1:7" ht="15.75" thickBot="1">
      <c r="A195" s="1044"/>
      <c r="B195" s="514" t="s">
        <v>480</v>
      </c>
      <c r="C195" s="515"/>
      <c r="D195" s="515"/>
      <c r="E195" s="515"/>
      <c r="F195" s="517">
        <v>0</v>
      </c>
    </row>
    <row r="196" spans="1:7" ht="15.75" thickBot="1">
      <c r="A196" s="1042" t="s">
        <v>481</v>
      </c>
      <c r="B196" s="514" t="s">
        <v>482</v>
      </c>
      <c r="C196" s="515">
        <v>10.6</v>
      </c>
      <c r="D196" s="515"/>
      <c r="E196" s="515"/>
      <c r="F196" s="517">
        <v>10.6</v>
      </c>
      <c r="G196" s="484" t="s">
        <v>944</v>
      </c>
    </row>
    <row r="197" spans="1:7" ht="30.75" thickBot="1">
      <c r="A197" s="1043"/>
      <c r="B197" s="514" t="s">
        <v>483</v>
      </c>
      <c r="C197" s="515"/>
      <c r="D197" s="515"/>
      <c r="E197" s="515"/>
      <c r="F197" s="517">
        <v>0</v>
      </c>
    </row>
    <row r="198" spans="1:7" ht="30.75" thickBot="1">
      <c r="A198" s="1043"/>
      <c r="B198" s="514" t="s">
        <v>484</v>
      </c>
      <c r="C198" s="515"/>
      <c r="D198" s="515"/>
      <c r="E198" s="515"/>
      <c r="F198" s="517">
        <v>0</v>
      </c>
    </row>
    <row r="199" spans="1:7" ht="30.75" thickBot="1">
      <c r="A199" s="1043"/>
      <c r="B199" s="514" t="s">
        <v>485</v>
      </c>
      <c r="C199" s="515"/>
      <c r="D199" s="515"/>
      <c r="E199" s="515"/>
      <c r="F199" s="517">
        <v>0</v>
      </c>
    </row>
    <row r="200" spans="1:7" ht="45.75" thickBot="1">
      <c r="A200" s="1043"/>
      <c r="B200" s="514" t="s">
        <v>486</v>
      </c>
      <c r="C200" s="515"/>
      <c r="D200" s="515"/>
      <c r="E200" s="515"/>
      <c r="F200" s="517">
        <v>0</v>
      </c>
    </row>
    <row r="201" spans="1:7" ht="30.75" thickBot="1">
      <c r="A201" s="1044"/>
      <c r="B201" s="514" t="s">
        <v>487</v>
      </c>
      <c r="C201" s="515"/>
      <c r="D201" s="515"/>
      <c r="E201" s="515"/>
      <c r="F201" s="517">
        <v>0</v>
      </c>
    </row>
    <row r="202" spans="1:7" ht="30.75" thickBot="1">
      <c r="A202" s="1042" t="s">
        <v>488</v>
      </c>
      <c r="B202" s="514" t="s">
        <v>489</v>
      </c>
      <c r="C202" s="515"/>
      <c r="D202" s="515"/>
      <c r="E202" s="515"/>
      <c r="F202" s="517">
        <v>0</v>
      </c>
    </row>
    <row r="203" spans="1:7" ht="45.75" thickBot="1">
      <c r="A203" s="1043"/>
      <c r="B203" s="514" t="s">
        <v>490</v>
      </c>
      <c r="C203" s="515"/>
      <c r="D203" s="515"/>
      <c r="E203" s="515"/>
      <c r="F203" s="517">
        <v>0</v>
      </c>
    </row>
    <row r="204" spans="1:7" ht="15.75" thickBot="1">
      <c r="A204" s="1043"/>
      <c r="B204" s="514" t="s">
        <v>491</v>
      </c>
      <c r="C204" s="515"/>
      <c r="D204" s="515"/>
      <c r="E204" s="515"/>
      <c r="F204" s="517">
        <v>0</v>
      </c>
    </row>
    <row r="205" spans="1:7" ht="15.75" thickBot="1">
      <c r="A205" s="1043"/>
      <c r="B205" s="514" t="s">
        <v>492</v>
      </c>
      <c r="C205" s="515"/>
      <c r="D205" s="515"/>
      <c r="E205" s="515"/>
      <c r="F205" s="517">
        <v>0</v>
      </c>
    </row>
    <row r="206" spans="1:7" ht="45.75" thickBot="1">
      <c r="A206" s="1043"/>
      <c r="B206" s="514" t="s">
        <v>493</v>
      </c>
      <c r="C206" s="515"/>
      <c r="D206" s="515"/>
      <c r="E206" s="515"/>
      <c r="F206" s="517">
        <v>0</v>
      </c>
    </row>
    <row r="207" spans="1:7" ht="15.75" thickBot="1">
      <c r="A207" s="1043"/>
      <c r="B207" s="514" t="s">
        <v>494</v>
      </c>
      <c r="C207" s="515"/>
      <c r="D207" s="515"/>
      <c r="E207" s="515"/>
      <c r="F207" s="517">
        <v>0</v>
      </c>
    </row>
    <row r="208" spans="1:7" ht="15.75" thickBot="1">
      <c r="A208" s="1043"/>
      <c r="B208" s="514" t="s">
        <v>495</v>
      </c>
      <c r="C208" s="515"/>
      <c r="D208" s="515"/>
      <c r="E208" s="515"/>
      <c r="F208" s="517">
        <v>0</v>
      </c>
    </row>
    <row r="209" spans="1:6" ht="15.75" thickBot="1">
      <c r="A209" s="1043"/>
      <c r="B209" s="514" t="s">
        <v>496</v>
      </c>
      <c r="C209" s="515"/>
      <c r="D209" s="515"/>
      <c r="E209" s="515"/>
      <c r="F209" s="517">
        <v>0</v>
      </c>
    </row>
    <row r="210" spans="1:6" ht="30.75" thickBot="1">
      <c r="A210" s="1043"/>
      <c r="B210" s="514" t="s">
        <v>497</v>
      </c>
      <c r="C210" s="515"/>
      <c r="D210" s="515"/>
      <c r="E210" s="515"/>
      <c r="F210" s="517">
        <v>0</v>
      </c>
    </row>
    <row r="211" spans="1:6" ht="15.75" thickBot="1">
      <c r="A211" s="1043"/>
      <c r="B211" s="514" t="s">
        <v>498</v>
      </c>
      <c r="C211" s="515"/>
      <c r="D211" s="515"/>
      <c r="E211" s="515"/>
      <c r="F211" s="517">
        <v>0</v>
      </c>
    </row>
    <row r="212" spans="1:6" ht="15.75" thickBot="1">
      <c r="A212" s="1043"/>
      <c r="B212" s="514" t="s">
        <v>499</v>
      </c>
      <c r="C212" s="515"/>
      <c r="D212" s="515"/>
      <c r="E212" s="515"/>
      <c r="F212" s="517">
        <v>0</v>
      </c>
    </row>
    <row r="213" spans="1:6" ht="30.75" thickBot="1">
      <c r="A213" s="1043"/>
      <c r="B213" s="514" t="s">
        <v>500</v>
      </c>
      <c r="C213" s="515"/>
      <c r="D213" s="515"/>
      <c r="E213" s="515"/>
      <c r="F213" s="517">
        <v>0</v>
      </c>
    </row>
    <row r="214" spans="1:6" ht="30.75" thickBot="1">
      <c r="A214" s="1044"/>
      <c r="B214" s="514" t="s">
        <v>501</v>
      </c>
      <c r="C214" s="515"/>
      <c r="D214" s="515"/>
      <c r="E214" s="515"/>
      <c r="F214" s="517">
        <v>0</v>
      </c>
    </row>
    <row r="215" spans="1:6" ht="15.75" thickBot="1">
      <c r="A215" s="1049" t="s">
        <v>502</v>
      </c>
      <c r="B215" s="1050"/>
      <c r="C215" s="517"/>
      <c r="D215" s="517"/>
      <c r="E215" s="517"/>
      <c r="F215" s="517">
        <v>35.5</v>
      </c>
    </row>
    <row r="216" spans="1:6" ht="15.75">
      <c r="A216" s="439"/>
      <c r="B216" s="436"/>
      <c r="C216" s="436"/>
      <c r="D216" s="436"/>
      <c r="E216" s="436"/>
      <c r="F216" s="436"/>
    </row>
    <row r="217" spans="1:6" ht="15.75">
      <c r="A217" s="439" t="s">
        <v>997</v>
      </c>
      <c r="B217" s="436"/>
      <c r="C217" s="436"/>
      <c r="D217" s="436"/>
      <c r="E217" s="436"/>
      <c r="F217" s="436"/>
    </row>
    <row r="218" spans="1:6" ht="15.75">
      <c r="A218" s="521"/>
      <c r="B218" s="436"/>
      <c r="C218" s="436"/>
      <c r="D218" s="436"/>
      <c r="E218" s="436"/>
      <c r="F218" s="436"/>
    </row>
    <row r="219" spans="1:6" ht="15.75">
      <c r="A219" s="522" t="s">
        <v>534</v>
      </c>
      <c r="B219" s="436"/>
      <c r="C219" s="436"/>
      <c r="D219" s="436"/>
      <c r="E219" s="436"/>
      <c r="F219" s="436"/>
    </row>
    <row r="220" spans="1:6" ht="15.75">
      <c r="A220" s="521" t="s">
        <v>535</v>
      </c>
      <c r="B220" s="436"/>
      <c r="C220" s="436"/>
      <c r="D220" s="436"/>
      <c r="E220" s="436"/>
      <c r="F220" s="436"/>
    </row>
    <row r="221" spans="1:6" ht="15.75">
      <c r="A221" s="504" t="s">
        <v>998</v>
      </c>
      <c r="B221" s="436"/>
      <c r="C221" s="436"/>
      <c r="D221" s="436"/>
      <c r="E221" s="436"/>
      <c r="F221" s="436"/>
    </row>
    <row r="222" spans="1:6" ht="15.75">
      <c r="A222" s="504" t="s">
        <v>999</v>
      </c>
      <c r="B222" s="436"/>
      <c r="C222" s="436"/>
      <c r="D222" s="436"/>
      <c r="E222" s="436"/>
      <c r="F222" s="436"/>
    </row>
    <row r="223" spans="1:6" ht="15.75">
      <c r="A223" s="521" t="s">
        <v>503</v>
      </c>
      <c r="B223" s="436"/>
      <c r="C223" s="436"/>
      <c r="D223" s="436"/>
      <c r="E223" s="436"/>
      <c r="F223" s="436"/>
    </row>
    <row r="224" spans="1:6" ht="25.5" customHeight="1" thickBot="1">
      <c r="A224" s="439"/>
      <c r="B224" s="436"/>
      <c r="C224" s="436"/>
      <c r="D224" s="436"/>
      <c r="E224" s="436"/>
      <c r="F224" s="436"/>
    </row>
    <row r="225" spans="1:6" ht="16.5" thickBot="1">
      <c r="A225" s="1036" t="s">
        <v>504</v>
      </c>
      <c r="B225" s="1051" t="s">
        <v>505</v>
      </c>
      <c r="C225" s="1052"/>
      <c r="D225" s="1053"/>
      <c r="E225" s="510" t="s">
        <v>422</v>
      </c>
      <c r="F225" s="436"/>
    </row>
    <row r="226" spans="1:6" ht="16.5" thickBot="1">
      <c r="A226" s="1038"/>
      <c r="B226" s="512">
        <v>2014</v>
      </c>
      <c r="C226" s="512">
        <v>2015</v>
      </c>
      <c r="D226" s="512">
        <v>2016</v>
      </c>
      <c r="E226" s="523" t="s">
        <v>423</v>
      </c>
      <c r="F226" s="436"/>
    </row>
    <row r="227" spans="1:6" ht="15.75">
      <c r="A227" s="1056" t="s">
        <v>506</v>
      </c>
      <c r="B227" s="1056"/>
      <c r="C227" s="1056"/>
      <c r="D227" s="1056"/>
      <c r="E227" s="1058">
        <v>0</v>
      </c>
      <c r="F227" s="436"/>
    </row>
    <row r="228" spans="1:6" ht="16.5" thickBot="1">
      <c r="A228" s="1057"/>
      <c r="B228" s="1057"/>
      <c r="C228" s="1057"/>
      <c r="D228" s="1057"/>
      <c r="E228" s="1059"/>
      <c r="F228" s="436"/>
    </row>
    <row r="229" spans="1:6" ht="16.5" thickBot="1">
      <c r="A229" s="524" t="s">
        <v>507</v>
      </c>
      <c r="B229" s="525"/>
      <c r="C229" s="525"/>
      <c r="D229" s="525"/>
      <c r="E229" s="526">
        <v>0</v>
      </c>
      <c r="F229" s="436"/>
    </row>
    <row r="230" spans="1:6" ht="16.5" thickBot="1">
      <c r="A230" s="524" t="s">
        <v>508</v>
      </c>
      <c r="B230" s="525"/>
      <c r="C230" s="525"/>
      <c r="D230" s="525"/>
      <c r="E230" s="526">
        <v>0</v>
      </c>
      <c r="F230" s="436"/>
    </row>
    <row r="231" spans="1:6" ht="16.5" thickBot="1">
      <c r="A231" s="524" t="s">
        <v>1000</v>
      </c>
      <c r="B231" s="525"/>
      <c r="C231" s="525"/>
      <c r="D231" s="525"/>
      <c r="E231" s="526">
        <v>0</v>
      </c>
      <c r="F231" s="436"/>
    </row>
    <row r="232" spans="1:6" ht="15.75">
      <c r="A232" s="439"/>
      <c r="B232" s="436"/>
      <c r="C232" s="436"/>
      <c r="D232" s="436"/>
      <c r="E232" s="436"/>
      <c r="F232" s="436"/>
    </row>
    <row r="233" spans="1:6" ht="15.75">
      <c r="A233" s="439" t="s">
        <v>1001</v>
      </c>
      <c r="B233" s="436"/>
      <c r="C233" s="436"/>
      <c r="D233" s="436"/>
      <c r="E233" s="436"/>
      <c r="F233" s="436"/>
    </row>
    <row r="234" spans="1:6" ht="15.75">
      <c r="A234" s="439"/>
      <c r="B234" s="436"/>
      <c r="C234" s="436"/>
      <c r="D234" s="436"/>
      <c r="E234" s="436"/>
      <c r="F234" s="436"/>
    </row>
    <row r="235" spans="1:6" ht="15.75">
      <c r="A235" s="493" t="s">
        <v>525</v>
      </c>
      <c r="B235" s="436"/>
      <c r="C235" s="436"/>
      <c r="D235" s="436"/>
      <c r="E235" s="436"/>
      <c r="F235" s="436"/>
    </row>
    <row r="236" spans="1:6" ht="15.75">
      <c r="A236" s="493" t="s">
        <v>526</v>
      </c>
      <c r="B236" s="436"/>
      <c r="C236" s="436"/>
      <c r="D236" s="436"/>
      <c r="E236" s="436"/>
      <c r="F236" s="436"/>
    </row>
    <row r="237" spans="1:6" ht="15.75">
      <c r="A237" s="493" t="s">
        <v>527</v>
      </c>
      <c r="B237" s="436"/>
      <c r="C237" s="436"/>
      <c r="D237" s="436"/>
      <c r="E237" s="436"/>
      <c r="F237" s="436"/>
    </row>
    <row r="238" spans="1:6" ht="15.75">
      <c r="A238" s="492" t="s">
        <v>528</v>
      </c>
      <c r="B238" s="436"/>
      <c r="C238" s="436"/>
      <c r="D238" s="436"/>
      <c r="E238" s="436"/>
      <c r="F238" s="436"/>
    </row>
    <row r="239" spans="1:6" ht="15.75">
      <c r="A239" s="492"/>
      <c r="B239" s="436"/>
      <c r="C239" s="436"/>
      <c r="D239" s="436"/>
      <c r="E239" s="436"/>
      <c r="F239" s="436"/>
    </row>
    <row r="240" spans="1:6" ht="15.75">
      <c r="A240" s="493" t="s">
        <v>529</v>
      </c>
      <c r="B240" s="436"/>
      <c r="C240" s="436"/>
      <c r="D240" s="436"/>
      <c r="E240" s="436"/>
      <c r="F240" s="436"/>
    </row>
    <row r="241" spans="1:7" ht="15.75">
      <c r="A241" s="493" t="s">
        <v>530</v>
      </c>
      <c r="B241" s="436"/>
      <c r="C241" s="436"/>
      <c r="D241" s="436"/>
      <c r="E241" s="436"/>
      <c r="F241" s="436"/>
    </row>
    <row r="242" spans="1:7" ht="15.75">
      <c r="A242" s="493" t="s">
        <v>531</v>
      </c>
      <c r="B242" s="436"/>
      <c r="C242" s="436"/>
      <c r="D242" s="436"/>
      <c r="E242" s="436"/>
      <c r="F242" s="436"/>
    </row>
    <row r="243" spans="1:7" ht="15.75">
      <c r="A243" s="492"/>
      <c r="B243" s="436"/>
      <c r="C243" s="436"/>
      <c r="D243" s="436"/>
      <c r="E243" s="436"/>
      <c r="F243" s="436"/>
    </row>
    <row r="244" spans="1:7" ht="25.5" customHeight="1" thickBot="1">
      <c r="A244" s="492"/>
      <c r="B244" s="436"/>
      <c r="C244" s="436"/>
      <c r="D244" s="436"/>
      <c r="E244" s="436"/>
      <c r="F244" s="436"/>
    </row>
    <row r="245" spans="1:7" ht="15.75" thickBot="1">
      <c r="A245" s="1036" t="s">
        <v>509</v>
      </c>
      <c r="B245" s="1051" t="s">
        <v>505</v>
      </c>
      <c r="C245" s="1052"/>
      <c r="D245" s="1053"/>
      <c r="E245" s="510" t="s">
        <v>41</v>
      </c>
      <c r="F245" s="1054" t="s">
        <v>510</v>
      </c>
    </row>
    <row r="246" spans="1:7" ht="15.75" thickBot="1">
      <c r="A246" s="1038"/>
      <c r="B246" s="512">
        <v>2014</v>
      </c>
      <c r="C246" s="512">
        <v>2015</v>
      </c>
      <c r="D246" s="512">
        <v>2016</v>
      </c>
      <c r="E246" s="523" t="s">
        <v>423</v>
      </c>
      <c r="F246" s="1055"/>
    </row>
    <row r="247" spans="1:7" ht="15.75" thickBot="1">
      <c r="A247" s="527" t="s">
        <v>511</v>
      </c>
      <c r="B247" s="525"/>
      <c r="C247" s="525"/>
      <c r="D247" s="525"/>
      <c r="E247" s="526"/>
      <c r="F247" s="525">
        <v>0</v>
      </c>
    </row>
    <row r="248" spans="1:7" s="484" customFormat="1" ht="15.75" thickBot="1">
      <c r="A248" s="528" t="s">
        <v>936</v>
      </c>
      <c r="B248" s="529"/>
      <c r="C248" s="530">
        <v>2.35</v>
      </c>
      <c r="D248" s="530">
        <v>2.65</v>
      </c>
      <c r="E248" s="531"/>
      <c r="F248" s="530">
        <v>5</v>
      </c>
      <c r="G248" s="484" t="s">
        <v>1002</v>
      </c>
    </row>
    <row r="249" spans="1:7" ht="15.75" thickBot="1">
      <c r="A249" s="527" t="s">
        <v>512</v>
      </c>
      <c r="B249" s="525"/>
      <c r="C249" s="525"/>
      <c r="D249" s="525"/>
      <c r="E249" s="526"/>
      <c r="F249" s="525">
        <v>0</v>
      </c>
    </row>
    <row r="250" spans="1:7">
      <c r="A250" s="532" t="s">
        <v>513</v>
      </c>
      <c r="B250" s="1056">
        <v>7</v>
      </c>
      <c r="C250" s="1056">
        <v>5</v>
      </c>
      <c r="D250" s="1056">
        <v>2</v>
      </c>
      <c r="E250" s="1058"/>
      <c r="F250" s="1056">
        <v>14</v>
      </c>
      <c r="G250" s="484" t="s">
        <v>1003</v>
      </c>
    </row>
    <row r="251" spans="1:7" ht="15.75" thickBot="1">
      <c r="A251" s="527" t="s">
        <v>514</v>
      </c>
      <c r="B251" s="1057"/>
      <c r="C251" s="1057"/>
      <c r="D251" s="1057"/>
      <c r="E251" s="1059"/>
      <c r="F251" s="1057"/>
    </row>
    <row r="252" spans="1:7" ht="15.75" thickBot="1">
      <c r="A252" s="527" t="s">
        <v>515</v>
      </c>
      <c r="B252" s="525"/>
      <c r="C252" s="525"/>
      <c r="D252" s="525"/>
      <c r="E252" s="526"/>
      <c r="F252" s="525"/>
    </row>
    <row r="253" spans="1:7" ht="15.75">
      <c r="A253" s="439"/>
      <c r="B253" s="436"/>
      <c r="C253" s="436"/>
      <c r="D253" s="436"/>
      <c r="E253" s="436"/>
      <c r="F253" s="436"/>
    </row>
  </sheetData>
  <mergeCells count="52">
    <mergeCell ref="B250:B251"/>
    <mergeCell ref="C250:C251"/>
    <mergeCell ref="D250:D251"/>
    <mergeCell ref="E250:E251"/>
    <mergeCell ref="F250:F251"/>
    <mergeCell ref="A245:A246"/>
    <mergeCell ref="B245:D245"/>
    <mergeCell ref="F245:F246"/>
    <mergeCell ref="A225:A226"/>
    <mergeCell ref="B225:D225"/>
    <mergeCell ref="A227:A228"/>
    <mergeCell ref="B227:B228"/>
    <mergeCell ref="C227:C228"/>
    <mergeCell ref="D227:D228"/>
    <mergeCell ref="E227:E228"/>
    <mergeCell ref="F153:F154"/>
    <mergeCell ref="A202:A214"/>
    <mergeCell ref="A215:B215"/>
    <mergeCell ref="C189:E189"/>
    <mergeCell ref="A178:A180"/>
    <mergeCell ref="A181:A185"/>
    <mergeCell ref="A189:A191"/>
    <mergeCell ref="B189:B191"/>
    <mergeCell ref="C190:E190"/>
    <mergeCell ref="A192:A195"/>
    <mergeCell ref="A196:A201"/>
    <mergeCell ref="A164:A168"/>
    <mergeCell ref="A169:A171"/>
    <mergeCell ref="A172:A177"/>
    <mergeCell ref="C136:E136"/>
    <mergeCell ref="A136:A138"/>
    <mergeCell ref="B136:B138"/>
    <mergeCell ref="C137:E137"/>
    <mergeCell ref="A139:A163"/>
    <mergeCell ref="C153:C154"/>
    <mergeCell ref="D153:D154"/>
    <mergeCell ref="E153:E154"/>
    <mergeCell ref="A85:E85"/>
    <mergeCell ref="A86:A87"/>
    <mergeCell ref="B86:B87"/>
    <mergeCell ref="C86:C87"/>
    <mergeCell ref="E86:E87"/>
    <mergeCell ref="A1:E1"/>
    <mergeCell ref="A44:A45"/>
    <mergeCell ref="B44:B45"/>
    <mergeCell ref="C44:C45"/>
    <mergeCell ref="E44:E45"/>
    <mergeCell ref="A5:E5"/>
    <mergeCell ref="A6:A7"/>
    <mergeCell ref="B6:B7"/>
    <mergeCell ref="C6:C7"/>
    <mergeCell ref="E6:E7"/>
  </mergeCells>
  <printOptions horizontalCentered="1"/>
  <pageMargins left="0.25" right="0.25" top="0.75" bottom="0.75" header="0.3" footer="0.3"/>
  <pageSetup paperSize="9" scale="49" fitToHeight="4" orientation="portrait" horizontalDpi="300" r:id="rId1"/>
  <headerFooter>
    <oddFooter>&amp;L&amp;F&amp;R&amp;A</oddFooter>
  </headerFooter>
  <rowBreaks count="2" manualBreakCount="2">
    <brk id="43" max="16383" man="1"/>
    <brk id="108" max="16383"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2:AA82"/>
  <sheetViews>
    <sheetView view="pageBreakPreview" topLeftCell="C13" zoomScale="60" zoomScaleNormal="60" workbookViewId="0">
      <selection activeCell="F36" sqref="F36"/>
    </sheetView>
  </sheetViews>
  <sheetFormatPr defaultRowHeight="12.75"/>
  <cols>
    <col min="1" max="1" width="11.21875" style="542" customWidth="1"/>
    <col min="2" max="2" width="8.6640625" style="543" customWidth="1"/>
    <col min="3" max="3" width="9.77734375" style="543" customWidth="1"/>
    <col min="4" max="4" width="21" style="543" customWidth="1"/>
    <col min="5" max="5" width="17.5546875" style="543" customWidth="1"/>
    <col min="6" max="6" width="11.88671875" style="543" customWidth="1"/>
    <col min="7" max="7" width="1.88671875" style="544" customWidth="1"/>
    <col min="8" max="8" width="11.21875" style="542" customWidth="1"/>
    <col min="9" max="9" width="1.6640625" style="544" customWidth="1"/>
    <col min="10" max="10" width="8.5546875" style="543" bestFit="1" customWidth="1"/>
    <col min="11" max="11" width="9.109375" style="543" bestFit="1" customWidth="1"/>
    <col min="12" max="12" width="8.77734375" style="543" bestFit="1" customWidth="1"/>
    <col min="13" max="13" width="8" style="543" bestFit="1" customWidth="1"/>
    <col min="14" max="15" width="9.109375" style="543" bestFit="1" customWidth="1"/>
    <col min="16" max="16" width="8.77734375" style="543" bestFit="1" customWidth="1"/>
    <col min="17" max="17" width="8.88671875" style="543" bestFit="1" customWidth="1"/>
    <col min="18" max="18" width="9.109375" style="543" bestFit="1" customWidth="1"/>
    <col min="19" max="20" width="8.77734375" style="543" bestFit="1" customWidth="1"/>
    <col min="21" max="21" width="9" style="543" bestFit="1" customWidth="1"/>
    <col min="22" max="22" width="10" style="543" customWidth="1"/>
    <col min="23" max="23" width="54.21875" style="543" customWidth="1"/>
    <col min="24" max="24" width="33.44140625" style="545" hidden="1" customWidth="1"/>
    <col min="25" max="25" width="1" style="543" customWidth="1"/>
    <col min="26" max="26" width="7.5546875" style="546" hidden="1" customWidth="1"/>
    <col min="27" max="27" width="8.88671875" style="554"/>
    <col min="28" max="260" width="8.88671875" style="543"/>
    <col min="261" max="261" width="8.6640625" style="543" customWidth="1"/>
    <col min="262" max="262" width="8" style="543" customWidth="1"/>
    <col min="263" max="263" width="21" style="543" customWidth="1"/>
    <col min="264" max="264" width="17.5546875" style="543" customWidth="1"/>
    <col min="265" max="265" width="11.88671875" style="543" customWidth="1"/>
    <col min="266" max="266" width="7.5546875" style="543" bestFit="1" customWidth="1"/>
    <col min="267" max="267" width="8.109375" style="543" bestFit="1" customWidth="1"/>
    <col min="268" max="268" width="7.5546875" style="543" bestFit="1" customWidth="1"/>
    <col min="269" max="269" width="7.44140625" style="543" bestFit="1" customWidth="1"/>
    <col min="270" max="270" width="7.88671875" style="543" bestFit="1" customWidth="1"/>
    <col min="271" max="271" width="7.6640625" style="543" bestFit="1" customWidth="1"/>
    <col min="272" max="272" width="7.5546875" style="543" bestFit="1" customWidth="1"/>
    <col min="273" max="273" width="8.109375" style="543" bestFit="1" customWidth="1"/>
    <col min="274" max="274" width="7.88671875" style="543" bestFit="1" customWidth="1"/>
    <col min="275" max="275" width="7.5546875" style="543" bestFit="1" customWidth="1"/>
    <col min="276" max="276" width="7.6640625" style="543" bestFit="1" customWidth="1"/>
    <col min="277" max="277" width="8.88671875" style="543"/>
    <col min="278" max="278" width="3.5546875" style="543" customWidth="1"/>
    <col min="279" max="279" width="1" style="543" customWidth="1"/>
    <col min="280" max="280" width="11.21875" style="543" customWidth="1"/>
    <col min="281" max="281" width="0" style="543" hidden="1" customWidth="1"/>
    <col min="282" max="516" width="8.88671875" style="543"/>
    <col min="517" max="517" width="8.6640625" style="543" customWidth="1"/>
    <col min="518" max="518" width="8" style="543" customWidth="1"/>
    <col min="519" max="519" width="21" style="543" customWidth="1"/>
    <col min="520" max="520" width="17.5546875" style="543" customWidth="1"/>
    <col min="521" max="521" width="11.88671875" style="543" customWidth="1"/>
    <col min="522" max="522" width="7.5546875" style="543" bestFit="1" customWidth="1"/>
    <col min="523" max="523" width="8.109375" style="543" bestFit="1" customWidth="1"/>
    <col min="524" max="524" width="7.5546875" style="543" bestFit="1" customWidth="1"/>
    <col min="525" max="525" width="7.44140625" style="543" bestFit="1" customWidth="1"/>
    <col min="526" max="526" width="7.88671875" style="543" bestFit="1" customWidth="1"/>
    <col min="527" max="527" width="7.6640625" style="543" bestFit="1" customWidth="1"/>
    <col min="528" max="528" width="7.5546875" style="543" bestFit="1" customWidth="1"/>
    <col min="529" max="529" width="8.109375" style="543" bestFit="1" customWidth="1"/>
    <col min="530" max="530" width="7.88671875" style="543" bestFit="1" customWidth="1"/>
    <col min="531" max="531" width="7.5546875" style="543" bestFit="1" customWidth="1"/>
    <col min="532" max="532" width="7.6640625" style="543" bestFit="1" customWidth="1"/>
    <col min="533" max="533" width="8.88671875" style="543"/>
    <col min="534" max="534" width="3.5546875" style="543" customWidth="1"/>
    <col min="535" max="535" width="1" style="543" customWidth="1"/>
    <col min="536" max="536" width="11.21875" style="543" customWidth="1"/>
    <col min="537" max="537" width="0" style="543" hidden="1" customWidth="1"/>
    <col min="538" max="772" width="8.88671875" style="543"/>
    <col min="773" max="773" width="8.6640625" style="543" customWidth="1"/>
    <col min="774" max="774" width="8" style="543" customWidth="1"/>
    <col min="775" max="775" width="21" style="543" customWidth="1"/>
    <col min="776" max="776" width="17.5546875" style="543" customWidth="1"/>
    <col min="777" max="777" width="11.88671875" style="543" customWidth="1"/>
    <col min="778" max="778" width="7.5546875" style="543" bestFit="1" customWidth="1"/>
    <col min="779" max="779" width="8.109375" style="543" bestFit="1" customWidth="1"/>
    <col min="780" max="780" width="7.5546875" style="543" bestFit="1" customWidth="1"/>
    <col min="781" max="781" width="7.44140625" style="543" bestFit="1" customWidth="1"/>
    <col min="782" max="782" width="7.88671875" style="543" bestFit="1" customWidth="1"/>
    <col min="783" max="783" width="7.6640625" style="543" bestFit="1" customWidth="1"/>
    <col min="784" max="784" width="7.5546875" style="543" bestFit="1" customWidth="1"/>
    <col min="785" max="785" width="8.109375" style="543" bestFit="1" customWidth="1"/>
    <col min="786" max="786" width="7.88671875" style="543" bestFit="1" customWidth="1"/>
    <col min="787" max="787" width="7.5546875" style="543" bestFit="1" customWidth="1"/>
    <col min="788" max="788" width="7.6640625" style="543" bestFit="1" customWidth="1"/>
    <col min="789" max="789" width="8.88671875" style="543"/>
    <col min="790" max="790" width="3.5546875" style="543" customWidth="1"/>
    <col min="791" max="791" width="1" style="543" customWidth="1"/>
    <col min="792" max="792" width="11.21875" style="543" customWidth="1"/>
    <col min="793" max="793" width="0" style="543" hidden="1" customWidth="1"/>
    <col min="794" max="1028" width="8.88671875" style="543"/>
    <col min="1029" max="1029" width="8.6640625" style="543" customWidth="1"/>
    <col min="1030" max="1030" width="8" style="543" customWidth="1"/>
    <col min="1031" max="1031" width="21" style="543" customWidth="1"/>
    <col min="1032" max="1032" width="17.5546875" style="543" customWidth="1"/>
    <col min="1033" max="1033" width="11.88671875" style="543" customWidth="1"/>
    <col min="1034" max="1034" width="7.5546875" style="543" bestFit="1" customWidth="1"/>
    <col min="1035" max="1035" width="8.109375" style="543" bestFit="1" customWidth="1"/>
    <col min="1036" max="1036" width="7.5546875" style="543" bestFit="1" customWidth="1"/>
    <col min="1037" max="1037" width="7.44140625" style="543" bestFit="1" customWidth="1"/>
    <col min="1038" max="1038" width="7.88671875" style="543" bestFit="1" customWidth="1"/>
    <col min="1039" max="1039" width="7.6640625" style="543" bestFit="1" customWidth="1"/>
    <col min="1040" max="1040" width="7.5546875" style="543" bestFit="1" customWidth="1"/>
    <col min="1041" max="1041" width="8.109375" style="543" bestFit="1" customWidth="1"/>
    <col min="1042" max="1042" width="7.88671875" style="543" bestFit="1" customWidth="1"/>
    <col min="1043" max="1043" width="7.5546875" style="543" bestFit="1" customWidth="1"/>
    <col min="1044" max="1044" width="7.6640625" style="543" bestFit="1" customWidth="1"/>
    <col min="1045" max="1045" width="8.88671875" style="543"/>
    <col min="1046" max="1046" width="3.5546875" style="543" customWidth="1"/>
    <col min="1047" max="1047" width="1" style="543" customWidth="1"/>
    <col min="1048" max="1048" width="11.21875" style="543" customWidth="1"/>
    <col min="1049" max="1049" width="0" style="543" hidden="1" customWidth="1"/>
    <col min="1050" max="1284" width="8.88671875" style="543"/>
    <col min="1285" max="1285" width="8.6640625" style="543" customWidth="1"/>
    <col min="1286" max="1286" width="8" style="543" customWidth="1"/>
    <col min="1287" max="1287" width="21" style="543" customWidth="1"/>
    <col min="1288" max="1288" width="17.5546875" style="543" customWidth="1"/>
    <col min="1289" max="1289" width="11.88671875" style="543" customWidth="1"/>
    <col min="1290" max="1290" width="7.5546875" style="543" bestFit="1" customWidth="1"/>
    <col min="1291" max="1291" width="8.109375" style="543" bestFit="1" customWidth="1"/>
    <col min="1292" max="1292" width="7.5546875" style="543" bestFit="1" customWidth="1"/>
    <col min="1293" max="1293" width="7.44140625" style="543" bestFit="1" customWidth="1"/>
    <col min="1294" max="1294" width="7.88671875" style="543" bestFit="1" customWidth="1"/>
    <col min="1295" max="1295" width="7.6640625" style="543" bestFit="1" customWidth="1"/>
    <col min="1296" max="1296" width="7.5546875" style="543" bestFit="1" customWidth="1"/>
    <col min="1297" max="1297" width="8.109375" style="543" bestFit="1" customWidth="1"/>
    <col min="1298" max="1298" width="7.88671875" style="543" bestFit="1" customWidth="1"/>
    <col min="1299" max="1299" width="7.5546875" style="543" bestFit="1" customWidth="1"/>
    <col min="1300" max="1300" width="7.6640625" style="543" bestFit="1" customWidth="1"/>
    <col min="1301" max="1301" width="8.88671875" style="543"/>
    <col min="1302" max="1302" width="3.5546875" style="543" customWidth="1"/>
    <col min="1303" max="1303" width="1" style="543" customWidth="1"/>
    <col min="1304" max="1304" width="11.21875" style="543" customWidth="1"/>
    <col min="1305" max="1305" width="0" style="543" hidden="1" customWidth="1"/>
    <col min="1306" max="1540" width="8.88671875" style="543"/>
    <col min="1541" max="1541" width="8.6640625" style="543" customWidth="1"/>
    <col min="1542" max="1542" width="8" style="543" customWidth="1"/>
    <col min="1543" max="1543" width="21" style="543" customWidth="1"/>
    <col min="1544" max="1544" width="17.5546875" style="543" customWidth="1"/>
    <col min="1545" max="1545" width="11.88671875" style="543" customWidth="1"/>
    <col min="1546" max="1546" width="7.5546875" style="543" bestFit="1" customWidth="1"/>
    <col min="1547" max="1547" width="8.109375" style="543" bestFit="1" customWidth="1"/>
    <col min="1548" max="1548" width="7.5546875" style="543" bestFit="1" customWidth="1"/>
    <col min="1549" max="1549" width="7.44140625" style="543" bestFit="1" customWidth="1"/>
    <col min="1550" max="1550" width="7.88671875" style="543" bestFit="1" customWidth="1"/>
    <col min="1551" max="1551" width="7.6640625" style="543" bestFit="1" customWidth="1"/>
    <col min="1552" max="1552" width="7.5546875" style="543" bestFit="1" customWidth="1"/>
    <col min="1553" max="1553" width="8.109375" style="543" bestFit="1" customWidth="1"/>
    <col min="1554" max="1554" width="7.88671875" style="543" bestFit="1" customWidth="1"/>
    <col min="1555" max="1555" width="7.5546875" style="543" bestFit="1" customWidth="1"/>
    <col min="1556" max="1556" width="7.6640625" style="543" bestFit="1" customWidth="1"/>
    <col min="1557" max="1557" width="8.88671875" style="543"/>
    <col min="1558" max="1558" width="3.5546875" style="543" customWidth="1"/>
    <col min="1559" max="1559" width="1" style="543" customWidth="1"/>
    <col min="1560" max="1560" width="11.21875" style="543" customWidth="1"/>
    <col min="1561" max="1561" width="0" style="543" hidden="1" customWidth="1"/>
    <col min="1562" max="1796" width="8.88671875" style="543"/>
    <col min="1797" max="1797" width="8.6640625" style="543" customWidth="1"/>
    <col min="1798" max="1798" width="8" style="543" customWidth="1"/>
    <col min="1799" max="1799" width="21" style="543" customWidth="1"/>
    <col min="1800" max="1800" width="17.5546875" style="543" customWidth="1"/>
    <col min="1801" max="1801" width="11.88671875" style="543" customWidth="1"/>
    <col min="1802" max="1802" width="7.5546875" style="543" bestFit="1" customWidth="1"/>
    <col min="1803" max="1803" width="8.109375" style="543" bestFit="1" customWidth="1"/>
    <col min="1804" max="1804" width="7.5546875" style="543" bestFit="1" customWidth="1"/>
    <col min="1805" max="1805" width="7.44140625" style="543" bestFit="1" customWidth="1"/>
    <col min="1806" max="1806" width="7.88671875" style="543" bestFit="1" customWidth="1"/>
    <col min="1807" max="1807" width="7.6640625" style="543" bestFit="1" customWidth="1"/>
    <col min="1808" max="1808" width="7.5546875" style="543" bestFit="1" customWidth="1"/>
    <col min="1809" max="1809" width="8.109375" style="543" bestFit="1" customWidth="1"/>
    <col min="1810" max="1810" width="7.88671875" style="543" bestFit="1" customWidth="1"/>
    <col min="1811" max="1811" width="7.5546875" style="543" bestFit="1" customWidth="1"/>
    <col min="1812" max="1812" width="7.6640625" style="543" bestFit="1" customWidth="1"/>
    <col min="1813" max="1813" width="8.88671875" style="543"/>
    <col min="1814" max="1814" width="3.5546875" style="543" customWidth="1"/>
    <col min="1815" max="1815" width="1" style="543" customWidth="1"/>
    <col min="1816" max="1816" width="11.21875" style="543" customWidth="1"/>
    <col min="1817" max="1817" width="0" style="543" hidden="1" customWidth="1"/>
    <col min="1818" max="2052" width="8.88671875" style="543"/>
    <col min="2053" max="2053" width="8.6640625" style="543" customWidth="1"/>
    <col min="2054" max="2054" width="8" style="543" customWidth="1"/>
    <col min="2055" max="2055" width="21" style="543" customWidth="1"/>
    <col min="2056" max="2056" width="17.5546875" style="543" customWidth="1"/>
    <col min="2057" max="2057" width="11.88671875" style="543" customWidth="1"/>
    <col min="2058" max="2058" width="7.5546875" style="543" bestFit="1" customWidth="1"/>
    <col min="2059" max="2059" width="8.109375" style="543" bestFit="1" customWidth="1"/>
    <col min="2060" max="2060" width="7.5546875" style="543" bestFit="1" customWidth="1"/>
    <col min="2061" max="2061" width="7.44140625" style="543" bestFit="1" customWidth="1"/>
    <col min="2062" max="2062" width="7.88671875" style="543" bestFit="1" customWidth="1"/>
    <col min="2063" max="2063" width="7.6640625" style="543" bestFit="1" customWidth="1"/>
    <col min="2064" max="2064" width="7.5546875" style="543" bestFit="1" customWidth="1"/>
    <col min="2065" max="2065" width="8.109375" style="543" bestFit="1" customWidth="1"/>
    <col min="2066" max="2066" width="7.88671875" style="543" bestFit="1" customWidth="1"/>
    <col min="2067" max="2067" width="7.5546875" style="543" bestFit="1" customWidth="1"/>
    <col min="2068" max="2068" width="7.6640625" style="543" bestFit="1" customWidth="1"/>
    <col min="2069" max="2069" width="8.88671875" style="543"/>
    <col min="2070" max="2070" width="3.5546875" style="543" customWidth="1"/>
    <col min="2071" max="2071" width="1" style="543" customWidth="1"/>
    <col min="2072" max="2072" width="11.21875" style="543" customWidth="1"/>
    <col min="2073" max="2073" width="0" style="543" hidden="1" customWidth="1"/>
    <col min="2074" max="2308" width="8.88671875" style="543"/>
    <col min="2309" max="2309" width="8.6640625" style="543" customWidth="1"/>
    <col min="2310" max="2310" width="8" style="543" customWidth="1"/>
    <col min="2311" max="2311" width="21" style="543" customWidth="1"/>
    <col min="2312" max="2312" width="17.5546875" style="543" customWidth="1"/>
    <col min="2313" max="2313" width="11.88671875" style="543" customWidth="1"/>
    <col min="2314" max="2314" width="7.5546875" style="543" bestFit="1" customWidth="1"/>
    <col min="2315" max="2315" width="8.109375" style="543" bestFit="1" customWidth="1"/>
    <col min="2316" max="2316" width="7.5546875" style="543" bestFit="1" customWidth="1"/>
    <col min="2317" max="2317" width="7.44140625" style="543" bestFit="1" customWidth="1"/>
    <col min="2318" max="2318" width="7.88671875" style="543" bestFit="1" customWidth="1"/>
    <col min="2319" max="2319" width="7.6640625" style="543" bestFit="1" customWidth="1"/>
    <col min="2320" max="2320" width="7.5546875" style="543" bestFit="1" customWidth="1"/>
    <col min="2321" max="2321" width="8.109375" style="543" bestFit="1" customWidth="1"/>
    <col min="2322" max="2322" width="7.88671875" style="543" bestFit="1" customWidth="1"/>
    <col min="2323" max="2323" width="7.5546875" style="543" bestFit="1" customWidth="1"/>
    <col min="2324" max="2324" width="7.6640625" style="543" bestFit="1" customWidth="1"/>
    <col min="2325" max="2325" width="8.88671875" style="543"/>
    <col min="2326" max="2326" width="3.5546875" style="543" customWidth="1"/>
    <col min="2327" max="2327" width="1" style="543" customWidth="1"/>
    <col min="2328" max="2328" width="11.21875" style="543" customWidth="1"/>
    <col min="2329" max="2329" width="0" style="543" hidden="1" customWidth="1"/>
    <col min="2330" max="2564" width="8.88671875" style="543"/>
    <col min="2565" max="2565" width="8.6640625" style="543" customWidth="1"/>
    <col min="2566" max="2566" width="8" style="543" customWidth="1"/>
    <col min="2567" max="2567" width="21" style="543" customWidth="1"/>
    <col min="2568" max="2568" width="17.5546875" style="543" customWidth="1"/>
    <col min="2569" max="2569" width="11.88671875" style="543" customWidth="1"/>
    <col min="2570" max="2570" width="7.5546875" style="543" bestFit="1" customWidth="1"/>
    <col min="2571" max="2571" width="8.109375" style="543" bestFit="1" customWidth="1"/>
    <col min="2572" max="2572" width="7.5546875" style="543" bestFit="1" customWidth="1"/>
    <col min="2573" max="2573" width="7.44140625" style="543" bestFit="1" customWidth="1"/>
    <col min="2574" max="2574" width="7.88671875" style="543" bestFit="1" customWidth="1"/>
    <col min="2575" max="2575" width="7.6640625" style="543" bestFit="1" customWidth="1"/>
    <col min="2576" max="2576" width="7.5546875" style="543" bestFit="1" customWidth="1"/>
    <col min="2577" max="2577" width="8.109375" style="543" bestFit="1" customWidth="1"/>
    <col min="2578" max="2578" width="7.88671875" style="543" bestFit="1" customWidth="1"/>
    <col min="2579" max="2579" width="7.5546875" style="543" bestFit="1" customWidth="1"/>
    <col min="2580" max="2580" width="7.6640625" style="543" bestFit="1" customWidth="1"/>
    <col min="2581" max="2581" width="8.88671875" style="543"/>
    <col min="2582" max="2582" width="3.5546875" style="543" customWidth="1"/>
    <col min="2583" max="2583" width="1" style="543" customWidth="1"/>
    <col min="2584" max="2584" width="11.21875" style="543" customWidth="1"/>
    <col min="2585" max="2585" width="0" style="543" hidden="1" customWidth="1"/>
    <col min="2586" max="2820" width="8.88671875" style="543"/>
    <col min="2821" max="2821" width="8.6640625" style="543" customWidth="1"/>
    <col min="2822" max="2822" width="8" style="543" customWidth="1"/>
    <col min="2823" max="2823" width="21" style="543" customWidth="1"/>
    <col min="2824" max="2824" width="17.5546875" style="543" customWidth="1"/>
    <col min="2825" max="2825" width="11.88671875" style="543" customWidth="1"/>
    <col min="2826" max="2826" width="7.5546875" style="543" bestFit="1" customWidth="1"/>
    <col min="2827" max="2827" width="8.109375" style="543" bestFit="1" customWidth="1"/>
    <col min="2828" max="2828" width="7.5546875" style="543" bestFit="1" customWidth="1"/>
    <col min="2829" max="2829" width="7.44140625" style="543" bestFit="1" customWidth="1"/>
    <col min="2830" max="2830" width="7.88671875" style="543" bestFit="1" customWidth="1"/>
    <col min="2831" max="2831" width="7.6640625" style="543" bestFit="1" customWidth="1"/>
    <col min="2832" max="2832" width="7.5546875" style="543" bestFit="1" customWidth="1"/>
    <col min="2833" max="2833" width="8.109375" style="543" bestFit="1" customWidth="1"/>
    <col min="2834" max="2834" width="7.88671875" style="543" bestFit="1" customWidth="1"/>
    <col min="2835" max="2835" width="7.5546875" style="543" bestFit="1" customWidth="1"/>
    <col min="2836" max="2836" width="7.6640625" style="543" bestFit="1" customWidth="1"/>
    <col min="2837" max="2837" width="8.88671875" style="543"/>
    <col min="2838" max="2838" width="3.5546875" style="543" customWidth="1"/>
    <col min="2839" max="2839" width="1" style="543" customWidth="1"/>
    <col min="2840" max="2840" width="11.21875" style="543" customWidth="1"/>
    <col min="2841" max="2841" width="0" style="543" hidden="1" customWidth="1"/>
    <col min="2842" max="3076" width="8.88671875" style="543"/>
    <col min="3077" max="3077" width="8.6640625" style="543" customWidth="1"/>
    <col min="3078" max="3078" width="8" style="543" customWidth="1"/>
    <col min="3079" max="3079" width="21" style="543" customWidth="1"/>
    <col min="3080" max="3080" width="17.5546875" style="543" customWidth="1"/>
    <col min="3081" max="3081" width="11.88671875" style="543" customWidth="1"/>
    <col min="3082" max="3082" width="7.5546875" style="543" bestFit="1" customWidth="1"/>
    <col min="3083" max="3083" width="8.109375" style="543" bestFit="1" customWidth="1"/>
    <col min="3084" max="3084" width="7.5546875" style="543" bestFit="1" customWidth="1"/>
    <col min="3085" max="3085" width="7.44140625" style="543" bestFit="1" customWidth="1"/>
    <col min="3086" max="3086" width="7.88671875" style="543" bestFit="1" customWidth="1"/>
    <col min="3087" max="3087" width="7.6640625" style="543" bestFit="1" customWidth="1"/>
    <col min="3088" max="3088" width="7.5546875" style="543" bestFit="1" customWidth="1"/>
    <col min="3089" max="3089" width="8.109375" style="543" bestFit="1" customWidth="1"/>
    <col min="3090" max="3090" width="7.88671875" style="543" bestFit="1" customWidth="1"/>
    <col min="3091" max="3091" width="7.5546875" style="543" bestFit="1" customWidth="1"/>
    <col min="3092" max="3092" width="7.6640625" style="543" bestFit="1" customWidth="1"/>
    <col min="3093" max="3093" width="8.88671875" style="543"/>
    <col min="3094" max="3094" width="3.5546875" style="543" customWidth="1"/>
    <col min="3095" max="3095" width="1" style="543" customWidth="1"/>
    <col min="3096" max="3096" width="11.21875" style="543" customWidth="1"/>
    <col min="3097" max="3097" width="0" style="543" hidden="1" customWidth="1"/>
    <col min="3098" max="3332" width="8.88671875" style="543"/>
    <col min="3333" max="3333" width="8.6640625" style="543" customWidth="1"/>
    <col min="3334" max="3334" width="8" style="543" customWidth="1"/>
    <col min="3335" max="3335" width="21" style="543" customWidth="1"/>
    <col min="3336" max="3336" width="17.5546875" style="543" customWidth="1"/>
    <col min="3337" max="3337" width="11.88671875" style="543" customWidth="1"/>
    <col min="3338" max="3338" width="7.5546875" style="543" bestFit="1" customWidth="1"/>
    <col min="3339" max="3339" width="8.109375" style="543" bestFit="1" customWidth="1"/>
    <col min="3340" max="3340" width="7.5546875" style="543" bestFit="1" customWidth="1"/>
    <col min="3341" max="3341" width="7.44140625" style="543" bestFit="1" customWidth="1"/>
    <col min="3342" max="3342" width="7.88671875" style="543" bestFit="1" customWidth="1"/>
    <col min="3343" max="3343" width="7.6640625" style="543" bestFit="1" customWidth="1"/>
    <col min="3344" max="3344" width="7.5546875" style="543" bestFit="1" customWidth="1"/>
    <col min="3345" max="3345" width="8.109375" style="543" bestFit="1" customWidth="1"/>
    <col min="3346" max="3346" width="7.88671875" style="543" bestFit="1" customWidth="1"/>
    <col min="3347" max="3347" width="7.5546875" style="543" bestFit="1" customWidth="1"/>
    <col min="3348" max="3348" width="7.6640625" style="543" bestFit="1" customWidth="1"/>
    <col min="3349" max="3349" width="8.88671875" style="543"/>
    <col min="3350" max="3350" width="3.5546875" style="543" customWidth="1"/>
    <col min="3351" max="3351" width="1" style="543" customWidth="1"/>
    <col min="3352" max="3352" width="11.21875" style="543" customWidth="1"/>
    <col min="3353" max="3353" width="0" style="543" hidden="1" customWidth="1"/>
    <col min="3354" max="3588" width="8.88671875" style="543"/>
    <col min="3589" max="3589" width="8.6640625" style="543" customWidth="1"/>
    <col min="3590" max="3590" width="8" style="543" customWidth="1"/>
    <col min="3591" max="3591" width="21" style="543" customWidth="1"/>
    <col min="3592" max="3592" width="17.5546875" style="543" customWidth="1"/>
    <col min="3593" max="3593" width="11.88671875" style="543" customWidth="1"/>
    <col min="3594" max="3594" width="7.5546875" style="543" bestFit="1" customWidth="1"/>
    <col min="3595" max="3595" width="8.109375" style="543" bestFit="1" customWidth="1"/>
    <col min="3596" max="3596" width="7.5546875" style="543" bestFit="1" customWidth="1"/>
    <col min="3597" max="3597" width="7.44140625" style="543" bestFit="1" customWidth="1"/>
    <col min="3598" max="3598" width="7.88671875" style="543" bestFit="1" customWidth="1"/>
    <col min="3599" max="3599" width="7.6640625" style="543" bestFit="1" customWidth="1"/>
    <col min="3600" max="3600" width="7.5546875" style="543" bestFit="1" customWidth="1"/>
    <col min="3601" max="3601" width="8.109375" style="543" bestFit="1" customWidth="1"/>
    <col min="3602" max="3602" width="7.88671875" style="543" bestFit="1" customWidth="1"/>
    <col min="3603" max="3603" width="7.5546875" style="543" bestFit="1" customWidth="1"/>
    <col min="3604" max="3604" width="7.6640625" style="543" bestFit="1" customWidth="1"/>
    <col min="3605" max="3605" width="8.88671875" style="543"/>
    <col min="3606" max="3606" width="3.5546875" style="543" customWidth="1"/>
    <col min="3607" max="3607" width="1" style="543" customWidth="1"/>
    <col min="3608" max="3608" width="11.21875" style="543" customWidth="1"/>
    <col min="3609" max="3609" width="0" style="543" hidden="1" customWidth="1"/>
    <col min="3610" max="3844" width="8.88671875" style="543"/>
    <col min="3845" max="3845" width="8.6640625" style="543" customWidth="1"/>
    <col min="3846" max="3846" width="8" style="543" customWidth="1"/>
    <col min="3847" max="3847" width="21" style="543" customWidth="1"/>
    <col min="3848" max="3848" width="17.5546875" style="543" customWidth="1"/>
    <col min="3849" max="3849" width="11.88671875" style="543" customWidth="1"/>
    <col min="3850" max="3850" width="7.5546875" style="543" bestFit="1" customWidth="1"/>
    <col min="3851" max="3851" width="8.109375" style="543" bestFit="1" customWidth="1"/>
    <col min="3852" max="3852" width="7.5546875" style="543" bestFit="1" customWidth="1"/>
    <col min="3853" max="3853" width="7.44140625" style="543" bestFit="1" customWidth="1"/>
    <col min="3854" max="3854" width="7.88671875" style="543" bestFit="1" customWidth="1"/>
    <col min="3855" max="3855" width="7.6640625" style="543" bestFit="1" customWidth="1"/>
    <col min="3856" max="3856" width="7.5546875" style="543" bestFit="1" customWidth="1"/>
    <col min="3857" max="3857" width="8.109375" style="543" bestFit="1" customWidth="1"/>
    <col min="3858" max="3858" width="7.88671875" style="543" bestFit="1" customWidth="1"/>
    <col min="3859" max="3859" width="7.5546875" style="543" bestFit="1" customWidth="1"/>
    <col min="3860" max="3860" width="7.6640625" style="543" bestFit="1" customWidth="1"/>
    <col min="3861" max="3861" width="8.88671875" style="543"/>
    <col min="3862" max="3862" width="3.5546875" style="543" customWidth="1"/>
    <col min="3863" max="3863" width="1" style="543" customWidth="1"/>
    <col min="3864" max="3864" width="11.21875" style="543" customWidth="1"/>
    <col min="3865" max="3865" width="0" style="543" hidden="1" customWidth="1"/>
    <col min="3866" max="4100" width="8.88671875" style="543"/>
    <col min="4101" max="4101" width="8.6640625" style="543" customWidth="1"/>
    <col min="4102" max="4102" width="8" style="543" customWidth="1"/>
    <col min="4103" max="4103" width="21" style="543" customWidth="1"/>
    <col min="4104" max="4104" width="17.5546875" style="543" customWidth="1"/>
    <col min="4105" max="4105" width="11.88671875" style="543" customWidth="1"/>
    <col min="4106" max="4106" width="7.5546875" style="543" bestFit="1" customWidth="1"/>
    <col min="4107" max="4107" width="8.109375" style="543" bestFit="1" customWidth="1"/>
    <col min="4108" max="4108" width="7.5546875" style="543" bestFit="1" customWidth="1"/>
    <col min="4109" max="4109" width="7.44140625" style="543" bestFit="1" customWidth="1"/>
    <col min="4110" max="4110" width="7.88671875" style="543" bestFit="1" customWidth="1"/>
    <col min="4111" max="4111" width="7.6640625" style="543" bestFit="1" customWidth="1"/>
    <col min="4112" max="4112" width="7.5546875" style="543" bestFit="1" customWidth="1"/>
    <col min="4113" max="4113" width="8.109375" style="543" bestFit="1" customWidth="1"/>
    <col min="4114" max="4114" width="7.88671875" style="543" bestFit="1" customWidth="1"/>
    <col min="4115" max="4115" width="7.5546875" style="543" bestFit="1" customWidth="1"/>
    <col min="4116" max="4116" width="7.6640625" style="543" bestFit="1" customWidth="1"/>
    <col min="4117" max="4117" width="8.88671875" style="543"/>
    <col min="4118" max="4118" width="3.5546875" style="543" customWidth="1"/>
    <col min="4119" max="4119" width="1" style="543" customWidth="1"/>
    <col min="4120" max="4120" width="11.21875" style="543" customWidth="1"/>
    <col min="4121" max="4121" width="0" style="543" hidden="1" customWidth="1"/>
    <col min="4122" max="4356" width="8.88671875" style="543"/>
    <col min="4357" max="4357" width="8.6640625" style="543" customWidth="1"/>
    <col min="4358" max="4358" width="8" style="543" customWidth="1"/>
    <col min="4359" max="4359" width="21" style="543" customWidth="1"/>
    <col min="4360" max="4360" width="17.5546875" style="543" customWidth="1"/>
    <col min="4361" max="4361" width="11.88671875" style="543" customWidth="1"/>
    <col min="4362" max="4362" width="7.5546875" style="543" bestFit="1" customWidth="1"/>
    <col min="4363" max="4363" width="8.109375" style="543" bestFit="1" customWidth="1"/>
    <col min="4364" max="4364" width="7.5546875" style="543" bestFit="1" customWidth="1"/>
    <col min="4365" max="4365" width="7.44140625" style="543" bestFit="1" customWidth="1"/>
    <col min="4366" max="4366" width="7.88671875" style="543" bestFit="1" customWidth="1"/>
    <col min="4367" max="4367" width="7.6640625" style="543" bestFit="1" customWidth="1"/>
    <col min="4368" max="4368" width="7.5546875" style="543" bestFit="1" customWidth="1"/>
    <col min="4369" max="4369" width="8.109375" style="543" bestFit="1" customWidth="1"/>
    <col min="4370" max="4370" width="7.88671875" style="543" bestFit="1" customWidth="1"/>
    <col min="4371" max="4371" width="7.5546875" style="543" bestFit="1" customWidth="1"/>
    <col min="4372" max="4372" width="7.6640625" style="543" bestFit="1" customWidth="1"/>
    <col min="4373" max="4373" width="8.88671875" style="543"/>
    <col min="4374" max="4374" width="3.5546875" style="543" customWidth="1"/>
    <col min="4375" max="4375" width="1" style="543" customWidth="1"/>
    <col min="4376" max="4376" width="11.21875" style="543" customWidth="1"/>
    <col min="4377" max="4377" width="0" style="543" hidden="1" customWidth="1"/>
    <col min="4378" max="4612" width="8.88671875" style="543"/>
    <col min="4613" max="4613" width="8.6640625" style="543" customWidth="1"/>
    <col min="4614" max="4614" width="8" style="543" customWidth="1"/>
    <col min="4615" max="4615" width="21" style="543" customWidth="1"/>
    <col min="4616" max="4616" width="17.5546875" style="543" customWidth="1"/>
    <col min="4617" max="4617" width="11.88671875" style="543" customWidth="1"/>
    <col min="4618" max="4618" width="7.5546875" style="543" bestFit="1" customWidth="1"/>
    <col min="4619" max="4619" width="8.109375" style="543" bestFit="1" customWidth="1"/>
    <col min="4620" max="4620" width="7.5546875" style="543" bestFit="1" customWidth="1"/>
    <col min="4621" max="4621" width="7.44140625" style="543" bestFit="1" customWidth="1"/>
    <col min="4622" max="4622" width="7.88671875" style="543" bestFit="1" customWidth="1"/>
    <col min="4623" max="4623" width="7.6640625" style="543" bestFit="1" customWidth="1"/>
    <col min="4624" max="4624" width="7.5546875" style="543" bestFit="1" customWidth="1"/>
    <col min="4625" max="4625" width="8.109375" style="543" bestFit="1" customWidth="1"/>
    <col min="4626" max="4626" width="7.88671875" style="543" bestFit="1" customWidth="1"/>
    <col min="4627" max="4627" width="7.5546875" style="543" bestFit="1" customWidth="1"/>
    <col min="4628" max="4628" width="7.6640625" style="543" bestFit="1" customWidth="1"/>
    <col min="4629" max="4629" width="8.88671875" style="543"/>
    <col min="4630" max="4630" width="3.5546875" style="543" customWidth="1"/>
    <col min="4631" max="4631" width="1" style="543" customWidth="1"/>
    <col min="4632" max="4632" width="11.21875" style="543" customWidth="1"/>
    <col min="4633" max="4633" width="0" style="543" hidden="1" customWidth="1"/>
    <col min="4634" max="4868" width="8.88671875" style="543"/>
    <col min="4869" max="4869" width="8.6640625" style="543" customWidth="1"/>
    <col min="4870" max="4870" width="8" style="543" customWidth="1"/>
    <col min="4871" max="4871" width="21" style="543" customWidth="1"/>
    <col min="4872" max="4872" width="17.5546875" style="543" customWidth="1"/>
    <col min="4873" max="4873" width="11.88671875" style="543" customWidth="1"/>
    <col min="4874" max="4874" width="7.5546875" style="543" bestFit="1" customWidth="1"/>
    <col min="4875" max="4875" width="8.109375" style="543" bestFit="1" customWidth="1"/>
    <col min="4876" max="4876" width="7.5546875" style="543" bestFit="1" customWidth="1"/>
    <col min="4877" max="4877" width="7.44140625" style="543" bestFit="1" customWidth="1"/>
    <col min="4878" max="4878" width="7.88671875" style="543" bestFit="1" customWidth="1"/>
    <col min="4879" max="4879" width="7.6640625" style="543" bestFit="1" customWidth="1"/>
    <col min="4880" max="4880" width="7.5546875" style="543" bestFit="1" customWidth="1"/>
    <col min="4881" max="4881" width="8.109375" style="543" bestFit="1" customWidth="1"/>
    <col min="4882" max="4882" width="7.88671875" style="543" bestFit="1" customWidth="1"/>
    <col min="4883" max="4883" width="7.5546875" style="543" bestFit="1" customWidth="1"/>
    <col min="4884" max="4884" width="7.6640625" style="543" bestFit="1" customWidth="1"/>
    <col min="4885" max="4885" width="8.88671875" style="543"/>
    <col min="4886" max="4886" width="3.5546875" style="543" customWidth="1"/>
    <col min="4887" max="4887" width="1" style="543" customWidth="1"/>
    <col min="4888" max="4888" width="11.21875" style="543" customWidth="1"/>
    <col min="4889" max="4889" width="0" style="543" hidden="1" customWidth="1"/>
    <col min="4890" max="5124" width="8.88671875" style="543"/>
    <col min="5125" max="5125" width="8.6640625" style="543" customWidth="1"/>
    <col min="5126" max="5126" width="8" style="543" customWidth="1"/>
    <col min="5127" max="5127" width="21" style="543" customWidth="1"/>
    <col min="5128" max="5128" width="17.5546875" style="543" customWidth="1"/>
    <col min="5129" max="5129" width="11.88671875" style="543" customWidth="1"/>
    <col min="5130" max="5130" width="7.5546875" style="543" bestFit="1" customWidth="1"/>
    <col min="5131" max="5131" width="8.109375" style="543" bestFit="1" customWidth="1"/>
    <col min="5132" max="5132" width="7.5546875" style="543" bestFit="1" customWidth="1"/>
    <col min="5133" max="5133" width="7.44140625" style="543" bestFit="1" customWidth="1"/>
    <col min="5134" max="5134" width="7.88671875" style="543" bestFit="1" customWidth="1"/>
    <col min="5135" max="5135" width="7.6640625" style="543" bestFit="1" customWidth="1"/>
    <col min="5136" max="5136" width="7.5546875" style="543" bestFit="1" customWidth="1"/>
    <col min="5137" max="5137" width="8.109375" style="543" bestFit="1" customWidth="1"/>
    <col min="5138" max="5138" width="7.88671875" style="543" bestFit="1" customWidth="1"/>
    <col min="5139" max="5139" width="7.5546875" style="543" bestFit="1" customWidth="1"/>
    <col min="5140" max="5140" width="7.6640625" style="543" bestFit="1" customWidth="1"/>
    <col min="5141" max="5141" width="8.88671875" style="543"/>
    <col min="5142" max="5142" width="3.5546875" style="543" customWidth="1"/>
    <col min="5143" max="5143" width="1" style="543" customWidth="1"/>
    <col min="5144" max="5144" width="11.21875" style="543" customWidth="1"/>
    <col min="5145" max="5145" width="0" style="543" hidden="1" customWidth="1"/>
    <col min="5146" max="5380" width="8.88671875" style="543"/>
    <col min="5381" max="5381" width="8.6640625" style="543" customWidth="1"/>
    <col min="5382" max="5382" width="8" style="543" customWidth="1"/>
    <col min="5383" max="5383" width="21" style="543" customWidth="1"/>
    <col min="5384" max="5384" width="17.5546875" style="543" customWidth="1"/>
    <col min="5385" max="5385" width="11.88671875" style="543" customWidth="1"/>
    <col min="5386" max="5386" width="7.5546875" style="543" bestFit="1" customWidth="1"/>
    <col min="5387" max="5387" width="8.109375" style="543" bestFit="1" customWidth="1"/>
    <col min="5388" max="5388" width="7.5546875" style="543" bestFit="1" customWidth="1"/>
    <col min="5389" max="5389" width="7.44140625" style="543" bestFit="1" customWidth="1"/>
    <col min="5390" max="5390" width="7.88671875" style="543" bestFit="1" customWidth="1"/>
    <col min="5391" max="5391" width="7.6640625" style="543" bestFit="1" customWidth="1"/>
    <col min="5392" max="5392" width="7.5546875" style="543" bestFit="1" customWidth="1"/>
    <col min="5393" max="5393" width="8.109375" style="543" bestFit="1" customWidth="1"/>
    <col min="5394" max="5394" width="7.88671875" style="543" bestFit="1" customWidth="1"/>
    <col min="5395" max="5395" width="7.5546875" style="543" bestFit="1" customWidth="1"/>
    <col min="5396" max="5396" width="7.6640625" style="543" bestFit="1" customWidth="1"/>
    <col min="5397" max="5397" width="8.88671875" style="543"/>
    <col min="5398" max="5398" width="3.5546875" style="543" customWidth="1"/>
    <col min="5399" max="5399" width="1" style="543" customWidth="1"/>
    <col min="5400" max="5400" width="11.21875" style="543" customWidth="1"/>
    <col min="5401" max="5401" width="0" style="543" hidden="1" customWidth="1"/>
    <col min="5402" max="5636" width="8.88671875" style="543"/>
    <col min="5637" max="5637" width="8.6640625" style="543" customWidth="1"/>
    <col min="5638" max="5638" width="8" style="543" customWidth="1"/>
    <col min="5639" max="5639" width="21" style="543" customWidth="1"/>
    <col min="5640" max="5640" width="17.5546875" style="543" customWidth="1"/>
    <col min="5641" max="5641" width="11.88671875" style="543" customWidth="1"/>
    <col min="5642" max="5642" width="7.5546875" style="543" bestFit="1" customWidth="1"/>
    <col min="5643" max="5643" width="8.109375" style="543" bestFit="1" customWidth="1"/>
    <col min="5644" max="5644" width="7.5546875" style="543" bestFit="1" customWidth="1"/>
    <col min="5645" max="5645" width="7.44140625" style="543" bestFit="1" customWidth="1"/>
    <col min="5646" max="5646" width="7.88671875" style="543" bestFit="1" customWidth="1"/>
    <col min="5647" max="5647" width="7.6640625" style="543" bestFit="1" customWidth="1"/>
    <col min="5648" max="5648" width="7.5546875" style="543" bestFit="1" customWidth="1"/>
    <col min="5649" max="5649" width="8.109375" style="543" bestFit="1" customWidth="1"/>
    <col min="5650" max="5650" width="7.88671875" style="543" bestFit="1" customWidth="1"/>
    <col min="5651" max="5651" width="7.5546875" style="543" bestFit="1" customWidth="1"/>
    <col min="5652" max="5652" width="7.6640625" style="543" bestFit="1" customWidth="1"/>
    <col min="5653" max="5653" width="8.88671875" style="543"/>
    <col min="5654" max="5654" width="3.5546875" style="543" customWidth="1"/>
    <col min="5655" max="5655" width="1" style="543" customWidth="1"/>
    <col min="5656" max="5656" width="11.21875" style="543" customWidth="1"/>
    <col min="5657" max="5657" width="0" style="543" hidden="1" customWidth="1"/>
    <col min="5658" max="5892" width="8.88671875" style="543"/>
    <col min="5893" max="5893" width="8.6640625" style="543" customWidth="1"/>
    <col min="5894" max="5894" width="8" style="543" customWidth="1"/>
    <col min="5895" max="5895" width="21" style="543" customWidth="1"/>
    <col min="5896" max="5896" width="17.5546875" style="543" customWidth="1"/>
    <col min="5897" max="5897" width="11.88671875" style="543" customWidth="1"/>
    <col min="5898" max="5898" width="7.5546875" style="543" bestFit="1" customWidth="1"/>
    <col min="5899" max="5899" width="8.109375" style="543" bestFit="1" customWidth="1"/>
    <col min="5900" max="5900" width="7.5546875" style="543" bestFit="1" customWidth="1"/>
    <col min="5901" max="5901" width="7.44140625" style="543" bestFit="1" customWidth="1"/>
    <col min="5902" max="5902" width="7.88671875" style="543" bestFit="1" customWidth="1"/>
    <col min="5903" max="5903" width="7.6640625" style="543" bestFit="1" customWidth="1"/>
    <col min="5904" max="5904" width="7.5546875" style="543" bestFit="1" customWidth="1"/>
    <col min="5905" max="5905" width="8.109375" style="543" bestFit="1" customWidth="1"/>
    <col min="5906" max="5906" width="7.88671875" style="543" bestFit="1" customWidth="1"/>
    <col min="5907" max="5907" width="7.5546875" style="543" bestFit="1" customWidth="1"/>
    <col min="5908" max="5908" width="7.6640625" style="543" bestFit="1" customWidth="1"/>
    <col min="5909" max="5909" width="8.88671875" style="543"/>
    <col min="5910" max="5910" width="3.5546875" style="543" customWidth="1"/>
    <col min="5911" max="5911" width="1" style="543" customWidth="1"/>
    <col min="5912" max="5912" width="11.21875" style="543" customWidth="1"/>
    <col min="5913" max="5913" width="0" style="543" hidden="1" customWidth="1"/>
    <col min="5914" max="6148" width="8.88671875" style="543"/>
    <col min="6149" max="6149" width="8.6640625" style="543" customWidth="1"/>
    <col min="6150" max="6150" width="8" style="543" customWidth="1"/>
    <col min="6151" max="6151" width="21" style="543" customWidth="1"/>
    <col min="6152" max="6152" width="17.5546875" style="543" customWidth="1"/>
    <col min="6153" max="6153" width="11.88671875" style="543" customWidth="1"/>
    <col min="6154" max="6154" width="7.5546875" style="543" bestFit="1" customWidth="1"/>
    <col min="6155" max="6155" width="8.109375" style="543" bestFit="1" customWidth="1"/>
    <col min="6156" max="6156" width="7.5546875" style="543" bestFit="1" customWidth="1"/>
    <col min="6157" max="6157" width="7.44140625" style="543" bestFit="1" customWidth="1"/>
    <col min="6158" max="6158" width="7.88671875" style="543" bestFit="1" customWidth="1"/>
    <col min="6159" max="6159" width="7.6640625" style="543" bestFit="1" customWidth="1"/>
    <col min="6160" max="6160" width="7.5546875" style="543" bestFit="1" customWidth="1"/>
    <col min="6161" max="6161" width="8.109375" style="543" bestFit="1" customWidth="1"/>
    <col min="6162" max="6162" width="7.88671875" style="543" bestFit="1" customWidth="1"/>
    <col min="6163" max="6163" width="7.5546875" style="543" bestFit="1" customWidth="1"/>
    <col min="6164" max="6164" width="7.6640625" style="543" bestFit="1" customWidth="1"/>
    <col min="6165" max="6165" width="8.88671875" style="543"/>
    <col min="6166" max="6166" width="3.5546875" style="543" customWidth="1"/>
    <col min="6167" max="6167" width="1" style="543" customWidth="1"/>
    <col min="6168" max="6168" width="11.21875" style="543" customWidth="1"/>
    <col min="6169" max="6169" width="0" style="543" hidden="1" customWidth="1"/>
    <col min="6170" max="6404" width="8.88671875" style="543"/>
    <col min="6405" max="6405" width="8.6640625" style="543" customWidth="1"/>
    <col min="6406" max="6406" width="8" style="543" customWidth="1"/>
    <col min="6407" max="6407" width="21" style="543" customWidth="1"/>
    <col min="6408" max="6408" width="17.5546875" style="543" customWidth="1"/>
    <col min="6409" max="6409" width="11.88671875" style="543" customWidth="1"/>
    <col min="6410" max="6410" width="7.5546875" style="543" bestFit="1" customWidth="1"/>
    <col min="6411" max="6411" width="8.109375" style="543" bestFit="1" customWidth="1"/>
    <col min="6412" max="6412" width="7.5546875" style="543" bestFit="1" customWidth="1"/>
    <col min="6413" max="6413" width="7.44140625" style="543" bestFit="1" customWidth="1"/>
    <col min="6414" max="6414" width="7.88671875" style="543" bestFit="1" customWidth="1"/>
    <col min="6415" max="6415" width="7.6640625" style="543" bestFit="1" customWidth="1"/>
    <col min="6416" max="6416" width="7.5546875" style="543" bestFit="1" customWidth="1"/>
    <col min="6417" max="6417" width="8.109375" style="543" bestFit="1" customWidth="1"/>
    <col min="6418" max="6418" width="7.88671875" style="543" bestFit="1" customWidth="1"/>
    <col min="6419" max="6419" width="7.5546875" style="543" bestFit="1" customWidth="1"/>
    <col min="6420" max="6420" width="7.6640625" style="543" bestFit="1" customWidth="1"/>
    <col min="6421" max="6421" width="8.88671875" style="543"/>
    <col min="6422" max="6422" width="3.5546875" style="543" customWidth="1"/>
    <col min="6423" max="6423" width="1" style="543" customWidth="1"/>
    <col min="6424" max="6424" width="11.21875" style="543" customWidth="1"/>
    <col min="6425" max="6425" width="0" style="543" hidden="1" customWidth="1"/>
    <col min="6426" max="6660" width="8.88671875" style="543"/>
    <col min="6661" max="6661" width="8.6640625" style="543" customWidth="1"/>
    <col min="6662" max="6662" width="8" style="543" customWidth="1"/>
    <col min="6663" max="6663" width="21" style="543" customWidth="1"/>
    <col min="6664" max="6664" width="17.5546875" style="543" customWidth="1"/>
    <col min="6665" max="6665" width="11.88671875" style="543" customWidth="1"/>
    <col min="6666" max="6666" width="7.5546875" style="543" bestFit="1" customWidth="1"/>
    <col min="6667" max="6667" width="8.109375" style="543" bestFit="1" customWidth="1"/>
    <col min="6668" max="6668" width="7.5546875" style="543" bestFit="1" customWidth="1"/>
    <col min="6669" max="6669" width="7.44140625" style="543" bestFit="1" customWidth="1"/>
    <col min="6670" max="6670" width="7.88671875" style="543" bestFit="1" customWidth="1"/>
    <col min="6671" max="6671" width="7.6640625" style="543" bestFit="1" customWidth="1"/>
    <col min="6672" max="6672" width="7.5546875" style="543" bestFit="1" customWidth="1"/>
    <col min="6673" max="6673" width="8.109375" style="543" bestFit="1" customWidth="1"/>
    <col min="6674" max="6674" width="7.88671875" style="543" bestFit="1" customWidth="1"/>
    <col min="6675" max="6675" width="7.5546875" style="543" bestFit="1" customWidth="1"/>
    <col min="6676" max="6676" width="7.6640625" style="543" bestFit="1" customWidth="1"/>
    <col min="6677" max="6677" width="8.88671875" style="543"/>
    <col min="6678" max="6678" width="3.5546875" style="543" customWidth="1"/>
    <col min="6679" max="6679" width="1" style="543" customWidth="1"/>
    <col min="6680" max="6680" width="11.21875" style="543" customWidth="1"/>
    <col min="6681" max="6681" width="0" style="543" hidden="1" customWidth="1"/>
    <col min="6682" max="6916" width="8.88671875" style="543"/>
    <col min="6917" max="6917" width="8.6640625" style="543" customWidth="1"/>
    <col min="6918" max="6918" width="8" style="543" customWidth="1"/>
    <col min="6919" max="6919" width="21" style="543" customWidth="1"/>
    <col min="6920" max="6920" width="17.5546875" style="543" customWidth="1"/>
    <col min="6921" max="6921" width="11.88671875" style="543" customWidth="1"/>
    <col min="6922" max="6922" width="7.5546875" style="543" bestFit="1" customWidth="1"/>
    <col min="6923" max="6923" width="8.109375" style="543" bestFit="1" customWidth="1"/>
    <col min="6924" max="6924" width="7.5546875" style="543" bestFit="1" customWidth="1"/>
    <col min="6925" max="6925" width="7.44140625" style="543" bestFit="1" customWidth="1"/>
    <col min="6926" max="6926" width="7.88671875" style="543" bestFit="1" customWidth="1"/>
    <col min="6927" max="6927" width="7.6640625" style="543" bestFit="1" customWidth="1"/>
    <col min="6928" max="6928" width="7.5546875" style="543" bestFit="1" customWidth="1"/>
    <col min="6929" max="6929" width="8.109375" style="543" bestFit="1" customWidth="1"/>
    <col min="6930" max="6930" width="7.88671875" style="543" bestFit="1" customWidth="1"/>
    <col min="6931" max="6931" width="7.5546875" style="543" bestFit="1" customWidth="1"/>
    <col min="6932" max="6932" width="7.6640625" style="543" bestFit="1" customWidth="1"/>
    <col min="6933" max="6933" width="8.88671875" style="543"/>
    <col min="6934" max="6934" width="3.5546875" style="543" customWidth="1"/>
    <col min="6935" max="6935" width="1" style="543" customWidth="1"/>
    <col min="6936" max="6936" width="11.21875" style="543" customWidth="1"/>
    <col min="6937" max="6937" width="0" style="543" hidden="1" customWidth="1"/>
    <col min="6938" max="7172" width="8.88671875" style="543"/>
    <col min="7173" max="7173" width="8.6640625" style="543" customWidth="1"/>
    <col min="7174" max="7174" width="8" style="543" customWidth="1"/>
    <col min="7175" max="7175" width="21" style="543" customWidth="1"/>
    <col min="7176" max="7176" width="17.5546875" style="543" customWidth="1"/>
    <col min="7177" max="7177" width="11.88671875" style="543" customWidth="1"/>
    <col min="7178" max="7178" width="7.5546875" style="543" bestFit="1" customWidth="1"/>
    <col min="7179" max="7179" width="8.109375" style="543" bestFit="1" customWidth="1"/>
    <col min="7180" max="7180" width="7.5546875" style="543" bestFit="1" customWidth="1"/>
    <col min="7181" max="7181" width="7.44140625" style="543" bestFit="1" customWidth="1"/>
    <col min="7182" max="7182" width="7.88671875" style="543" bestFit="1" customWidth="1"/>
    <col min="7183" max="7183" width="7.6640625" style="543" bestFit="1" customWidth="1"/>
    <col min="7184" max="7184" width="7.5546875" style="543" bestFit="1" customWidth="1"/>
    <col min="7185" max="7185" width="8.109375" style="543" bestFit="1" customWidth="1"/>
    <col min="7186" max="7186" width="7.88671875" style="543" bestFit="1" customWidth="1"/>
    <col min="7187" max="7187" width="7.5546875" style="543" bestFit="1" customWidth="1"/>
    <col min="7188" max="7188" width="7.6640625" style="543" bestFit="1" customWidth="1"/>
    <col min="7189" max="7189" width="8.88671875" style="543"/>
    <col min="7190" max="7190" width="3.5546875" style="543" customWidth="1"/>
    <col min="7191" max="7191" width="1" style="543" customWidth="1"/>
    <col min="7192" max="7192" width="11.21875" style="543" customWidth="1"/>
    <col min="7193" max="7193" width="0" style="543" hidden="1" customWidth="1"/>
    <col min="7194" max="7428" width="8.88671875" style="543"/>
    <col min="7429" max="7429" width="8.6640625" style="543" customWidth="1"/>
    <col min="7430" max="7430" width="8" style="543" customWidth="1"/>
    <col min="7431" max="7431" width="21" style="543" customWidth="1"/>
    <col min="7432" max="7432" width="17.5546875" style="543" customWidth="1"/>
    <col min="7433" max="7433" width="11.88671875" style="543" customWidth="1"/>
    <col min="7434" max="7434" width="7.5546875" style="543" bestFit="1" customWidth="1"/>
    <col min="7435" max="7435" width="8.109375" style="543" bestFit="1" customWidth="1"/>
    <col min="7436" max="7436" width="7.5546875" style="543" bestFit="1" customWidth="1"/>
    <col min="7437" max="7437" width="7.44140625" style="543" bestFit="1" customWidth="1"/>
    <col min="7438" max="7438" width="7.88671875" style="543" bestFit="1" customWidth="1"/>
    <col min="7439" max="7439" width="7.6640625" style="543" bestFit="1" customWidth="1"/>
    <col min="7440" max="7440" width="7.5546875" style="543" bestFit="1" customWidth="1"/>
    <col min="7441" max="7441" width="8.109375" style="543" bestFit="1" customWidth="1"/>
    <col min="7442" max="7442" width="7.88671875" style="543" bestFit="1" customWidth="1"/>
    <col min="7443" max="7443" width="7.5546875" style="543" bestFit="1" customWidth="1"/>
    <col min="7444" max="7444" width="7.6640625" style="543" bestFit="1" customWidth="1"/>
    <col min="7445" max="7445" width="8.88671875" style="543"/>
    <col min="7446" max="7446" width="3.5546875" style="543" customWidth="1"/>
    <col min="7447" max="7447" width="1" style="543" customWidth="1"/>
    <col min="7448" max="7448" width="11.21875" style="543" customWidth="1"/>
    <col min="7449" max="7449" width="0" style="543" hidden="1" customWidth="1"/>
    <col min="7450" max="7684" width="8.88671875" style="543"/>
    <col min="7685" max="7685" width="8.6640625" style="543" customWidth="1"/>
    <col min="7686" max="7686" width="8" style="543" customWidth="1"/>
    <col min="7687" max="7687" width="21" style="543" customWidth="1"/>
    <col min="7688" max="7688" width="17.5546875" style="543" customWidth="1"/>
    <col min="7689" max="7689" width="11.88671875" style="543" customWidth="1"/>
    <col min="7690" max="7690" width="7.5546875" style="543" bestFit="1" customWidth="1"/>
    <col min="7691" max="7691" width="8.109375" style="543" bestFit="1" customWidth="1"/>
    <col min="7692" max="7692" width="7.5546875" style="543" bestFit="1" customWidth="1"/>
    <col min="7693" max="7693" width="7.44140625" style="543" bestFit="1" customWidth="1"/>
    <col min="7694" max="7694" width="7.88671875" style="543" bestFit="1" customWidth="1"/>
    <col min="7695" max="7695" width="7.6640625" style="543" bestFit="1" customWidth="1"/>
    <col min="7696" max="7696" width="7.5546875" style="543" bestFit="1" customWidth="1"/>
    <col min="7697" max="7697" width="8.109375" style="543" bestFit="1" customWidth="1"/>
    <col min="7698" max="7698" width="7.88671875" style="543" bestFit="1" customWidth="1"/>
    <col min="7699" max="7699" width="7.5546875" style="543" bestFit="1" customWidth="1"/>
    <col min="7700" max="7700" width="7.6640625" style="543" bestFit="1" customWidth="1"/>
    <col min="7701" max="7701" width="8.88671875" style="543"/>
    <col min="7702" max="7702" width="3.5546875" style="543" customWidth="1"/>
    <col min="7703" max="7703" width="1" style="543" customWidth="1"/>
    <col min="7704" max="7704" width="11.21875" style="543" customWidth="1"/>
    <col min="7705" max="7705" width="0" style="543" hidden="1" customWidth="1"/>
    <col min="7706" max="7940" width="8.88671875" style="543"/>
    <col min="7941" max="7941" width="8.6640625" style="543" customWidth="1"/>
    <col min="7942" max="7942" width="8" style="543" customWidth="1"/>
    <col min="7943" max="7943" width="21" style="543" customWidth="1"/>
    <col min="7944" max="7944" width="17.5546875" style="543" customWidth="1"/>
    <col min="7945" max="7945" width="11.88671875" style="543" customWidth="1"/>
    <col min="7946" max="7946" width="7.5546875" style="543" bestFit="1" customWidth="1"/>
    <col min="7947" max="7947" width="8.109375" style="543" bestFit="1" customWidth="1"/>
    <col min="7948" max="7948" width="7.5546875" style="543" bestFit="1" customWidth="1"/>
    <col min="7949" max="7949" width="7.44140625" style="543" bestFit="1" customWidth="1"/>
    <col min="7950" max="7950" width="7.88671875" style="543" bestFit="1" customWidth="1"/>
    <col min="7951" max="7951" width="7.6640625" style="543" bestFit="1" customWidth="1"/>
    <col min="7952" max="7952" width="7.5546875" style="543" bestFit="1" customWidth="1"/>
    <col min="7953" max="7953" width="8.109375" style="543" bestFit="1" customWidth="1"/>
    <col min="7954" max="7954" width="7.88671875" style="543" bestFit="1" customWidth="1"/>
    <col min="7955" max="7955" width="7.5546875" style="543" bestFit="1" customWidth="1"/>
    <col min="7956" max="7956" width="7.6640625" style="543" bestFit="1" customWidth="1"/>
    <col min="7957" max="7957" width="8.88671875" style="543"/>
    <col min="7958" max="7958" width="3.5546875" style="543" customWidth="1"/>
    <col min="7959" max="7959" width="1" style="543" customWidth="1"/>
    <col min="7960" max="7960" width="11.21875" style="543" customWidth="1"/>
    <col min="7961" max="7961" width="0" style="543" hidden="1" customWidth="1"/>
    <col min="7962" max="8196" width="8.88671875" style="543"/>
    <col min="8197" max="8197" width="8.6640625" style="543" customWidth="1"/>
    <col min="8198" max="8198" width="8" style="543" customWidth="1"/>
    <col min="8199" max="8199" width="21" style="543" customWidth="1"/>
    <col min="8200" max="8200" width="17.5546875" style="543" customWidth="1"/>
    <col min="8201" max="8201" width="11.88671875" style="543" customWidth="1"/>
    <col min="8202" max="8202" width="7.5546875" style="543" bestFit="1" customWidth="1"/>
    <col min="8203" max="8203" width="8.109375" style="543" bestFit="1" customWidth="1"/>
    <col min="8204" max="8204" width="7.5546875" style="543" bestFit="1" customWidth="1"/>
    <col min="8205" max="8205" width="7.44140625" style="543" bestFit="1" customWidth="1"/>
    <col min="8206" max="8206" width="7.88671875" style="543" bestFit="1" customWidth="1"/>
    <col min="8207" max="8207" width="7.6640625" style="543" bestFit="1" customWidth="1"/>
    <col min="8208" max="8208" width="7.5546875" style="543" bestFit="1" customWidth="1"/>
    <col min="8209" max="8209" width="8.109375" style="543" bestFit="1" customWidth="1"/>
    <col min="8210" max="8210" width="7.88671875" style="543" bestFit="1" customWidth="1"/>
    <col min="8211" max="8211" width="7.5546875" style="543" bestFit="1" customWidth="1"/>
    <col min="8212" max="8212" width="7.6640625" style="543" bestFit="1" customWidth="1"/>
    <col min="8213" max="8213" width="8.88671875" style="543"/>
    <col min="8214" max="8214" width="3.5546875" style="543" customWidth="1"/>
    <col min="8215" max="8215" width="1" style="543" customWidth="1"/>
    <col min="8216" max="8216" width="11.21875" style="543" customWidth="1"/>
    <col min="8217" max="8217" width="0" style="543" hidden="1" customWidth="1"/>
    <col min="8218" max="8452" width="8.88671875" style="543"/>
    <col min="8453" max="8453" width="8.6640625" style="543" customWidth="1"/>
    <col min="8454" max="8454" width="8" style="543" customWidth="1"/>
    <col min="8455" max="8455" width="21" style="543" customWidth="1"/>
    <col min="8456" max="8456" width="17.5546875" style="543" customWidth="1"/>
    <col min="8457" max="8457" width="11.88671875" style="543" customWidth="1"/>
    <col min="8458" max="8458" width="7.5546875" style="543" bestFit="1" customWidth="1"/>
    <col min="8459" max="8459" width="8.109375" style="543" bestFit="1" customWidth="1"/>
    <col min="8460" max="8460" width="7.5546875" style="543" bestFit="1" customWidth="1"/>
    <col min="8461" max="8461" width="7.44140625" style="543" bestFit="1" customWidth="1"/>
    <col min="8462" max="8462" width="7.88671875" style="543" bestFit="1" customWidth="1"/>
    <col min="8463" max="8463" width="7.6640625" style="543" bestFit="1" customWidth="1"/>
    <col min="8464" max="8464" width="7.5546875" style="543" bestFit="1" customWidth="1"/>
    <col min="8465" max="8465" width="8.109375" style="543" bestFit="1" customWidth="1"/>
    <col min="8466" max="8466" width="7.88671875" style="543" bestFit="1" customWidth="1"/>
    <col min="8467" max="8467" width="7.5546875" style="543" bestFit="1" customWidth="1"/>
    <col min="8468" max="8468" width="7.6640625" style="543" bestFit="1" customWidth="1"/>
    <col min="8469" max="8469" width="8.88671875" style="543"/>
    <col min="8470" max="8470" width="3.5546875" style="543" customWidth="1"/>
    <col min="8471" max="8471" width="1" style="543" customWidth="1"/>
    <col min="8472" max="8472" width="11.21875" style="543" customWidth="1"/>
    <col min="8473" max="8473" width="0" style="543" hidden="1" customWidth="1"/>
    <col min="8474" max="8708" width="8.88671875" style="543"/>
    <col min="8709" max="8709" width="8.6640625" style="543" customWidth="1"/>
    <col min="8710" max="8710" width="8" style="543" customWidth="1"/>
    <col min="8711" max="8711" width="21" style="543" customWidth="1"/>
    <col min="8712" max="8712" width="17.5546875" style="543" customWidth="1"/>
    <col min="8713" max="8713" width="11.88671875" style="543" customWidth="1"/>
    <col min="8714" max="8714" width="7.5546875" style="543" bestFit="1" customWidth="1"/>
    <col min="8715" max="8715" width="8.109375" style="543" bestFit="1" customWidth="1"/>
    <col min="8716" max="8716" width="7.5546875" style="543" bestFit="1" customWidth="1"/>
    <col min="8717" max="8717" width="7.44140625" style="543" bestFit="1" customWidth="1"/>
    <col min="8718" max="8718" width="7.88671875" style="543" bestFit="1" customWidth="1"/>
    <col min="8719" max="8719" width="7.6640625" style="543" bestFit="1" customWidth="1"/>
    <col min="8720" max="8720" width="7.5546875" style="543" bestFit="1" customWidth="1"/>
    <col min="8721" max="8721" width="8.109375" style="543" bestFit="1" customWidth="1"/>
    <col min="8722" max="8722" width="7.88671875" style="543" bestFit="1" customWidth="1"/>
    <col min="8723" max="8723" width="7.5546875" style="543" bestFit="1" customWidth="1"/>
    <col min="8724" max="8724" width="7.6640625" style="543" bestFit="1" customWidth="1"/>
    <col min="8725" max="8725" width="8.88671875" style="543"/>
    <col min="8726" max="8726" width="3.5546875" style="543" customWidth="1"/>
    <col min="8727" max="8727" width="1" style="543" customWidth="1"/>
    <col min="8728" max="8728" width="11.21875" style="543" customWidth="1"/>
    <col min="8729" max="8729" width="0" style="543" hidden="1" customWidth="1"/>
    <col min="8730" max="8964" width="8.88671875" style="543"/>
    <col min="8965" max="8965" width="8.6640625" style="543" customWidth="1"/>
    <col min="8966" max="8966" width="8" style="543" customWidth="1"/>
    <col min="8967" max="8967" width="21" style="543" customWidth="1"/>
    <col min="8968" max="8968" width="17.5546875" style="543" customWidth="1"/>
    <col min="8969" max="8969" width="11.88671875" style="543" customWidth="1"/>
    <col min="8970" max="8970" width="7.5546875" style="543" bestFit="1" customWidth="1"/>
    <col min="8971" max="8971" width="8.109375" style="543" bestFit="1" customWidth="1"/>
    <col min="8972" max="8972" width="7.5546875" style="543" bestFit="1" customWidth="1"/>
    <col min="8973" max="8973" width="7.44140625" style="543" bestFit="1" customWidth="1"/>
    <col min="8974" max="8974" width="7.88671875" style="543" bestFit="1" customWidth="1"/>
    <col min="8975" max="8975" width="7.6640625" style="543" bestFit="1" customWidth="1"/>
    <col min="8976" max="8976" width="7.5546875" style="543" bestFit="1" customWidth="1"/>
    <col min="8977" max="8977" width="8.109375" style="543" bestFit="1" customWidth="1"/>
    <col min="8978" max="8978" width="7.88671875" style="543" bestFit="1" customWidth="1"/>
    <col min="8979" max="8979" width="7.5546875" style="543" bestFit="1" customWidth="1"/>
    <col min="8980" max="8980" width="7.6640625" style="543" bestFit="1" customWidth="1"/>
    <col min="8981" max="8981" width="8.88671875" style="543"/>
    <col min="8982" max="8982" width="3.5546875" style="543" customWidth="1"/>
    <col min="8983" max="8983" width="1" style="543" customWidth="1"/>
    <col min="8984" max="8984" width="11.21875" style="543" customWidth="1"/>
    <col min="8985" max="8985" width="0" style="543" hidden="1" customWidth="1"/>
    <col min="8986" max="9220" width="8.88671875" style="543"/>
    <col min="9221" max="9221" width="8.6640625" style="543" customWidth="1"/>
    <col min="9222" max="9222" width="8" style="543" customWidth="1"/>
    <col min="9223" max="9223" width="21" style="543" customWidth="1"/>
    <col min="9224" max="9224" width="17.5546875" style="543" customWidth="1"/>
    <col min="9225" max="9225" width="11.88671875" style="543" customWidth="1"/>
    <col min="9226" max="9226" width="7.5546875" style="543" bestFit="1" customWidth="1"/>
    <col min="9227" max="9227" width="8.109375" style="543" bestFit="1" customWidth="1"/>
    <col min="9228" max="9228" width="7.5546875" style="543" bestFit="1" customWidth="1"/>
    <col min="9229" max="9229" width="7.44140625" style="543" bestFit="1" customWidth="1"/>
    <col min="9230" max="9230" width="7.88671875" style="543" bestFit="1" customWidth="1"/>
    <col min="9231" max="9231" width="7.6640625" style="543" bestFit="1" customWidth="1"/>
    <col min="9232" max="9232" width="7.5546875" style="543" bestFit="1" customWidth="1"/>
    <col min="9233" max="9233" width="8.109375" style="543" bestFit="1" customWidth="1"/>
    <col min="9234" max="9234" width="7.88671875" style="543" bestFit="1" customWidth="1"/>
    <col min="9235" max="9235" width="7.5546875" style="543" bestFit="1" customWidth="1"/>
    <col min="9236" max="9236" width="7.6640625" style="543" bestFit="1" customWidth="1"/>
    <col min="9237" max="9237" width="8.88671875" style="543"/>
    <col min="9238" max="9238" width="3.5546875" style="543" customWidth="1"/>
    <col min="9239" max="9239" width="1" style="543" customWidth="1"/>
    <col min="9240" max="9240" width="11.21875" style="543" customWidth="1"/>
    <col min="9241" max="9241" width="0" style="543" hidden="1" customWidth="1"/>
    <col min="9242" max="9476" width="8.88671875" style="543"/>
    <col min="9477" max="9477" width="8.6640625" style="543" customWidth="1"/>
    <col min="9478" max="9478" width="8" style="543" customWidth="1"/>
    <col min="9479" max="9479" width="21" style="543" customWidth="1"/>
    <col min="9480" max="9480" width="17.5546875" style="543" customWidth="1"/>
    <col min="9481" max="9481" width="11.88671875" style="543" customWidth="1"/>
    <col min="9482" max="9482" width="7.5546875" style="543" bestFit="1" customWidth="1"/>
    <col min="9483" max="9483" width="8.109375" style="543" bestFit="1" customWidth="1"/>
    <col min="9484" max="9484" width="7.5546875" style="543" bestFit="1" customWidth="1"/>
    <col min="9485" max="9485" width="7.44140625" style="543" bestFit="1" customWidth="1"/>
    <col min="9486" max="9486" width="7.88671875" style="543" bestFit="1" customWidth="1"/>
    <col min="9487" max="9487" width="7.6640625" style="543" bestFit="1" customWidth="1"/>
    <col min="9488" max="9488" width="7.5546875" style="543" bestFit="1" customWidth="1"/>
    <col min="9489" max="9489" width="8.109375" style="543" bestFit="1" customWidth="1"/>
    <col min="9490" max="9490" width="7.88671875" style="543" bestFit="1" customWidth="1"/>
    <col min="9491" max="9491" width="7.5546875" style="543" bestFit="1" customWidth="1"/>
    <col min="9492" max="9492" width="7.6640625" style="543" bestFit="1" customWidth="1"/>
    <col min="9493" max="9493" width="8.88671875" style="543"/>
    <col min="9494" max="9494" width="3.5546875" style="543" customWidth="1"/>
    <col min="9495" max="9495" width="1" style="543" customWidth="1"/>
    <col min="9496" max="9496" width="11.21875" style="543" customWidth="1"/>
    <col min="9497" max="9497" width="0" style="543" hidden="1" customWidth="1"/>
    <col min="9498" max="9732" width="8.88671875" style="543"/>
    <col min="9733" max="9733" width="8.6640625" style="543" customWidth="1"/>
    <col min="9734" max="9734" width="8" style="543" customWidth="1"/>
    <col min="9735" max="9735" width="21" style="543" customWidth="1"/>
    <col min="9736" max="9736" width="17.5546875" style="543" customWidth="1"/>
    <col min="9737" max="9737" width="11.88671875" style="543" customWidth="1"/>
    <col min="9738" max="9738" width="7.5546875" style="543" bestFit="1" customWidth="1"/>
    <col min="9739" max="9739" width="8.109375" style="543" bestFit="1" customWidth="1"/>
    <col min="9740" max="9740" width="7.5546875" style="543" bestFit="1" customWidth="1"/>
    <col min="9741" max="9741" width="7.44140625" style="543" bestFit="1" customWidth="1"/>
    <col min="9742" max="9742" width="7.88671875" style="543" bestFit="1" customWidth="1"/>
    <col min="9743" max="9743" width="7.6640625" style="543" bestFit="1" customWidth="1"/>
    <col min="9744" max="9744" width="7.5546875" style="543" bestFit="1" customWidth="1"/>
    <col min="9745" max="9745" width="8.109375" style="543" bestFit="1" customWidth="1"/>
    <col min="9746" max="9746" width="7.88671875" style="543" bestFit="1" customWidth="1"/>
    <col min="9747" max="9747" width="7.5546875" style="543" bestFit="1" customWidth="1"/>
    <col min="9748" max="9748" width="7.6640625" style="543" bestFit="1" customWidth="1"/>
    <col min="9749" max="9749" width="8.88671875" style="543"/>
    <col min="9750" max="9750" width="3.5546875" style="543" customWidth="1"/>
    <col min="9751" max="9751" width="1" style="543" customWidth="1"/>
    <col min="9752" max="9752" width="11.21875" style="543" customWidth="1"/>
    <col min="9753" max="9753" width="0" style="543" hidden="1" customWidth="1"/>
    <col min="9754" max="9988" width="8.88671875" style="543"/>
    <col min="9989" max="9989" width="8.6640625" style="543" customWidth="1"/>
    <col min="9990" max="9990" width="8" style="543" customWidth="1"/>
    <col min="9991" max="9991" width="21" style="543" customWidth="1"/>
    <col min="9992" max="9992" width="17.5546875" style="543" customWidth="1"/>
    <col min="9993" max="9993" width="11.88671875" style="543" customWidth="1"/>
    <col min="9994" max="9994" width="7.5546875" style="543" bestFit="1" customWidth="1"/>
    <col min="9995" max="9995" width="8.109375" style="543" bestFit="1" customWidth="1"/>
    <col min="9996" max="9996" width="7.5546875" style="543" bestFit="1" customWidth="1"/>
    <col min="9997" max="9997" width="7.44140625" style="543" bestFit="1" customWidth="1"/>
    <col min="9998" max="9998" width="7.88671875" style="543" bestFit="1" customWidth="1"/>
    <col min="9999" max="9999" width="7.6640625" style="543" bestFit="1" customWidth="1"/>
    <col min="10000" max="10000" width="7.5546875" style="543" bestFit="1" customWidth="1"/>
    <col min="10001" max="10001" width="8.109375" style="543" bestFit="1" customWidth="1"/>
    <col min="10002" max="10002" width="7.88671875" style="543" bestFit="1" customWidth="1"/>
    <col min="10003" max="10003" width="7.5546875" style="543" bestFit="1" customWidth="1"/>
    <col min="10004" max="10004" width="7.6640625" style="543" bestFit="1" customWidth="1"/>
    <col min="10005" max="10005" width="8.88671875" style="543"/>
    <col min="10006" max="10006" width="3.5546875" style="543" customWidth="1"/>
    <col min="10007" max="10007" width="1" style="543" customWidth="1"/>
    <col min="10008" max="10008" width="11.21875" style="543" customWidth="1"/>
    <col min="10009" max="10009" width="0" style="543" hidden="1" customWidth="1"/>
    <col min="10010" max="10244" width="8.88671875" style="543"/>
    <col min="10245" max="10245" width="8.6640625" style="543" customWidth="1"/>
    <col min="10246" max="10246" width="8" style="543" customWidth="1"/>
    <col min="10247" max="10247" width="21" style="543" customWidth="1"/>
    <col min="10248" max="10248" width="17.5546875" style="543" customWidth="1"/>
    <col min="10249" max="10249" width="11.88671875" style="543" customWidth="1"/>
    <col min="10250" max="10250" width="7.5546875" style="543" bestFit="1" customWidth="1"/>
    <col min="10251" max="10251" width="8.109375" style="543" bestFit="1" customWidth="1"/>
    <col min="10252" max="10252" width="7.5546875" style="543" bestFit="1" customWidth="1"/>
    <col min="10253" max="10253" width="7.44140625" style="543" bestFit="1" customWidth="1"/>
    <col min="10254" max="10254" width="7.88671875" style="543" bestFit="1" customWidth="1"/>
    <col min="10255" max="10255" width="7.6640625" style="543" bestFit="1" customWidth="1"/>
    <col min="10256" max="10256" width="7.5546875" style="543" bestFit="1" customWidth="1"/>
    <col min="10257" max="10257" width="8.109375" style="543" bestFit="1" customWidth="1"/>
    <col min="10258" max="10258" width="7.88671875" style="543" bestFit="1" customWidth="1"/>
    <col min="10259" max="10259" width="7.5546875" style="543" bestFit="1" customWidth="1"/>
    <col min="10260" max="10260" width="7.6640625" style="543" bestFit="1" customWidth="1"/>
    <col min="10261" max="10261" width="8.88671875" style="543"/>
    <col min="10262" max="10262" width="3.5546875" style="543" customWidth="1"/>
    <col min="10263" max="10263" width="1" style="543" customWidth="1"/>
    <col min="10264" max="10264" width="11.21875" style="543" customWidth="1"/>
    <col min="10265" max="10265" width="0" style="543" hidden="1" customWidth="1"/>
    <col min="10266" max="10500" width="8.88671875" style="543"/>
    <col min="10501" max="10501" width="8.6640625" style="543" customWidth="1"/>
    <col min="10502" max="10502" width="8" style="543" customWidth="1"/>
    <col min="10503" max="10503" width="21" style="543" customWidth="1"/>
    <col min="10504" max="10504" width="17.5546875" style="543" customWidth="1"/>
    <col min="10505" max="10505" width="11.88671875" style="543" customWidth="1"/>
    <col min="10506" max="10506" width="7.5546875" style="543" bestFit="1" customWidth="1"/>
    <col min="10507" max="10507" width="8.109375" style="543" bestFit="1" customWidth="1"/>
    <col min="10508" max="10508" width="7.5546875" style="543" bestFit="1" customWidth="1"/>
    <col min="10509" max="10509" width="7.44140625" style="543" bestFit="1" customWidth="1"/>
    <col min="10510" max="10510" width="7.88671875" style="543" bestFit="1" customWidth="1"/>
    <col min="10511" max="10511" width="7.6640625" style="543" bestFit="1" customWidth="1"/>
    <col min="10512" max="10512" width="7.5546875" style="543" bestFit="1" customWidth="1"/>
    <col min="10513" max="10513" width="8.109375" style="543" bestFit="1" customWidth="1"/>
    <col min="10514" max="10514" width="7.88671875" style="543" bestFit="1" customWidth="1"/>
    <col min="10515" max="10515" width="7.5546875" style="543" bestFit="1" customWidth="1"/>
    <col min="10516" max="10516" width="7.6640625" style="543" bestFit="1" customWidth="1"/>
    <col min="10517" max="10517" width="8.88671875" style="543"/>
    <col min="10518" max="10518" width="3.5546875" style="543" customWidth="1"/>
    <col min="10519" max="10519" width="1" style="543" customWidth="1"/>
    <col min="10520" max="10520" width="11.21875" style="543" customWidth="1"/>
    <col min="10521" max="10521" width="0" style="543" hidden="1" customWidth="1"/>
    <col min="10522" max="10756" width="8.88671875" style="543"/>
    <col min="10757" max="10757" width="8.6640625" style="543" customWidth="1"/>
    <col min="10758" max="10758" width="8" style="543" customWidth="1"/>
    <col min="10759" max="10759" width="21" style="543" customWidth="1"/>
    <col min="10760" max="10760" width="17.5546875" style="543" customWidth="1"/>
    <col min="10761" max="10761" width="11.88671875" style="543" customWidth="1"/>
    <col min="10762" max="10762" width="7.5546875" style="543" bestFit="1" customWidth="1"/>
    <col min="10763" max="10763" width="8.109375" style="543" bestFit="1" customWidth="1"/>
    <col min="10764" max="10764" width="7.5546875" style="543" bestFit="1" customWidth="1"/>
    <col min="10765" max="10765" width="7.44140625" style="543" bestFit="1" customWidth="1"/>
    <col min="10766" max="10766" width="7.88671875" style="543" bestFit="1" customWidth="1"/>
    <col min="10767" max="10767" width="7.6640625" style="543" bestFit="1" customWidth="1"/>
    <col min="10768" max="10768" width="7.5546875" style="543" bestFit="1" customWidth="1"/>
    <col min="10769" max="10769" width="8.109375" style="543" bestFit="1" customWidth="1"/>
    <col min="10770" max="10770" width="7.88671875" style="543" bestFit="1" customWidth="1"/>
    <col min="10771" max="10771" width="7.5546875" style="543" bestFit="1" customWidth="1"/>
    <col min="10772" max="10772" width="7.6640625" style="543" bestFit="1" customWidth="1"/>
    <col min="10773" max="10773" width="8.88671875" style="543"/>
    <col min="10774" max="10774" width="3.5546875" style="543" customWidth="1"/>
    <col min="10775" max="10775" width="1" style="543" customWidth="1"/>
    <col min="10776" max="10776" width="11.21875" style="543" customWidth="1"/>
    <col min="10777" max="10777" width="0" style="543" hidden="1" customWidth="1"/>
    <col min="10778" max="11012" width="8.88671875" style="543"/>
    <col min="11013" max="11013" width="8.6640625" style="543" customWidth="1"/>
    <col min="11014" max="11014" width="8" style="543" customWidth="1"/>
    <col min="11015" max="11015" width="21" style="543" customWidth="1"/>
    <col min="11016" max="11016" width="17.5546875" style="543" customWidth="1"/>
    <col min="11017" max="11017" width="11.88671875" style="543" customWidth="1"/>
    <col min="11018" max="11018" width="7.5546875" style="543" bestFit="1" customWidth="1"/>
    <col min="11019" max="11019" width="8.109375" style="543" bestFit="1" customWidth="1"/>
    <col min="11020" max="11020" width="7.5546875" style="543" bestFit="1" customWidth="1"/>
    <col min="11021" max="11021" width="7.44140625" style="543" bestFit="1" customWidth="1"/>
    <col min="11022" max="11022" width="7.88671875" style="543" bestFit="1" customWidth="1"/>
    <col min="11023" max="11023" width="7.6640625" style="543" bestFit="1" customWidth="1"/>
    <col min="11024" max="11024" width="7.5546875" style="543" bestFit="1" customWidth="1"/>
    <col min="11025" max="11025" width="8.109375" style="543" bestFit="1" customWidth="1"/>
    <col min="11026" max="11026" width="7.88671875" style="543" bestFit="1" customWidth="1"/>
    <col min="11027" max="11027" width="7.5546875" style="543" bestFit="1" customWidth="1"/>
    <col min="11028" max="11028" width="7.6640625" style="543" bestFit="1" customWidth="1"/>
    <col min="11029" max="11029" width="8.88671875" style="543"/>
    <col min="11030" max="11030" width="3.5546875" style="543" customWidth="1"/>
    <col min="11031" max="11031" width="1" style="543" customWidth="1"/>
    <col min="11032" max="11032" width="11.21875" style="543" customWidth="1"/>
    <col min="11033" max="11033" width="0" style="543" hidden="1" customWidth="1"/>
    <col min="11034" max="11268" width="8.88671875" style="543"/>
    <col min="11269" max="11269" width="8.6640625" style="543" customWidth="1"/>
    <col min="11270" max="11270" width="8" style="543" customWidth="1"/>
    <col min="11271" max="11271" width="21" style="543" customWidth="1"/>
    <col min="11272" max="11272" width="17.5546875" style="543" customWidth="1"/>
    <col min="11273" max="11273" width="11.88671875" style="543" customWidth="1"/>
    <col min="11274" max="11274" width="7.5546875" style="543" bestFit="1" customWidth="1"/>
    <col min="11275" max="11275" width="8.109375" style="543" bestFit="1" customWidth="1"/>
    <col min="11276" max="11276" width="7.5546875" style="543" bestFit="1" customWidth="1"/>
    <col min="11277" max="11277" width="7.44140625" style="543" bestFit="1" customWidth="1"/>
    <col min="11278" max="11278" width="7.88671875" style="543" bestFit="1" customWidth="1"/>
    <col min="11279" max="11279" width="7.6640625" style="543" bestFit="1" customWidth="1"/>
    <col min="11280" max="11280" width="7.5546875" style="543" bestFit="1" customWidth="1"/>
    <col min="11281" max="11281" width="8.109375" style="543" bestFit="1" customWidth="1"/>
    <col min="11282" max="11282" width="7.88671875" style="543" bestFit="1" customWidth="1"/>
    <col min="11283" max="11283" width="7.5546875" style="543" bestFit="1" customWidth="1"/>
    <col min="11284" max="11284" width="7.6640625" style="543" bestFit="1" customWidth="1"/>
    <col min="11285" max="11285" width="8.88671875" style="543"/>
    <col min="11286" max="11286" width="3.5546875" style="543" customWidth="1"/>
    <col min="11287" max="11287" width="1" style="543" customWidth="1"/>
    <col min="11288" max="11288" width="11.21875" style="543" customWidth="1"/>
    <col min="11289" max="11289" width="0" style="543" hidden="1" customWidth="1"/>
    <col min="11290" max="11524" width="8.88671875" style="543"/>
    <col min="11525" max="11525" width="8.6640625" style="543" customWidth="1"/>
    <col min="11526" max="11526" width="8" style="543" customWidth="1"/>
    <col min="11527" max="11527" width="21" style="543" customWidth="1"/>
    <col min="11528" max="11528" width="17.5546875" style="543" customWidth="1"/>
    <col min="11529" max="11529" width="11.88671875" style="543" customWidth="1"/>
    <col min="11530" max="11530" width="7.5546875" style="543" bestFit="1" customWidth="1"/>
    <col min="11531" max="11531" width="8.109375" style="543" bestFit="1" customWidth="1"/>
    <col min="11532" max="11532" width="7.5546875" style="543" bestFit="1" customWidth="1"/>
    <col min="11533" max="11533" width="7.44140625" style="543" bestFit="1" customWidth="1"/>
    <col min="11534" max="11534" width="7.88671875" style="543" bestFit="1" customWidth="1"/>
    <col min="11535" max="11535" width="7.6640625" style="543" bestFit="1" customWidth="1"/>
    <col min="11536" max="11536" width="7.5546875" style="543" bestFit="1" customWidth="1"/>
    <col min="11537" max="11537" width="8.109375" style="543" bestFit="1" customWidth="1"/>
    <col min="11538" max="11538" width="7.88671875" style="543" bestFit="1" customWidth="1"/>
    <col min="11539" max="11539" width="7.5546875" style="543" bestFit="1" customWidth="1"/>
    <col min="11540" max="11540" width="7.6640625" style="543" bestFit="1" customWidth="1"/>
    <col min="11541" max="11541" width="8.88671875" style="543"/>
    <col min="11542" max="11542" width="3.5546875" style="543" customWidth="1"/>
    <col min="11543" max="11543" width="1" style="543" customWidth="1"/>
    <col min="11544" max="11544" width="11.21875" style="543" customWidth="1"/>
    <col min="11545" max="11545" width="0" style="543" hidden="1" customWidth="1"/>
    <col min="11546" max="11780" width="8.88671875" style="543"/>
    <col min="11781" max="11781" width="8.6640625" style="543" customWidth="1"/>
    <col min="11782" max="11782" width="8" style="543" customWidth="1"/>
    <col min="11783" max="11783" width="21" style="543" customWidth="1"/>
    <col min="11784" max="11784" width="17.5546875" style="543" customWidth="1"/>
    <col min="11785" max="11785" width="11.88671875" style="543" customWidth="1"/>
    <col min="11786" max="11786" width="7.5546875" style="543" bestFit="1" customWidth="1"/>
    <col min="11787" max="11787" width="8.109375" style="543" bestFit="1" customWidth="1"/>
    <col min="11788" max="11788" width="7.5546875" style="543" bestFit="1" customWidth="1"/>
    <col min="11789" max="11789" width="7.44140625" style="543" bestFit="1" customWidth="1"/>
    <col min="11790" max="11790" width="7.88671875" style="543" bestFit="1" customWidth="1"/>
    <col min="11791" max="11791" width="7.6640625" style="543" bestFit="1" customWidth="1"/>
    <col min="11792" max="11792" width="7.5546875" style="543" bestFit="1" customWidth="1"/>
    <col min="11793" max="11793" width="8.109375" style="543" bestFit="1" customWidth="1"/>
    <col min="11794" max="11794" width="7.88671875" style="543" bestFit="1" customWidth="1"/>
    <col min="11795" max="11795" width="7.5546875" style="543" bestFit="1" customWidth="1"/>
    <col min="11796" max="11796" width="7.6640625" style="543" bestFit="1" customWidth="1"/>
    <col min="11797" max="11797" width="8.88671875" style="543"/>
    <col min="11798" max="11798" width="3.5546875" style="543" customWidth="1"/>
    <col min="11799" max="11799" width="1" style="543" customWidth="1"/>
    <col min="11800" max="11800" width="11.21875" style="543" customWidth="1"/>
    <col min="11801" max="11801" width="0" style="543" hidden="1" customWidth="1"/>
    <col min="11802" max="12036" width="8.88671875" style="543"/>
    <col min="12037" max="12037" width="8.6640625" style="543" customWidth="1"/>
    <col min="12038" max="12038" width="8" style="543" customWidth="1"/>
    <col min="12039" max="12039" width="21" style="543" customWidth="1"/>
    <col min="12040" max="12040" width="17.5546875" style="543" customWidth="1"/>
    <col min="12041" max="12041" width="11.88671875" style="543" customWidth="1"/>
    <col min="12042" max="12042" width="7.5546875" style="543" bestFit="1" customWidth="1"/>
    <col min="12043" max="12043" width="8.109375" style="543" bestFit="1" customWidth="1"/>
    <col min="12044" max="12044" width="7.5546875" style="543" bestFit="1" customWidth="1"/>
    <col min="12045" max="12045" width="7.44140625" style="543" bestFit="1" customWidth="1"/>
    <col min="12046" max="12046" width="7.88671875" style="543" bestFit="1" customWidth="1"/>
    <col min="12047" max="12047" width="7.6640625" style="543" bestFit="1" customWidth="1"/>
    <col min="12048" max="12048" width="7.5546875" style="543" bestFit="1" customWidth="1"/>
    <col min="12049" max="12049" width="8.109375" style="543" bestFit="1" customWidth="1"/>
    <col min="12050" max="12050" width="7.88671875" style="543" bestFit="1" customWidth="1"/>
    <col min="12051" max="12051" width="7.5546875" style="543" bestFit="1" customWidth="1"/>
    <col min="12052" max="12052" width="7.6640625" style="543" bestFit="1" customWidth="1"/>
    <col min="12053" max="12053" width="8.88671875" style="543"/>
    <col min="12054" max="12054" width="3.5546875" style="543" customWidth="1"/>
    <col min="12055" max="12055" width="1" style="543" customWidth="1"/>
    <col min="12056" max="12056" width="11.21875" style="543" customWidth="1"/>
    <col min="12057" max="12057" width="0" style="543" hidden="1" customWidth="1"/>
    <col min="12058" max="12292" width="8.88671875" style="543"/>
    <col min="12293" max="12293" width="8.6640625" style="543" customWidth="1"/>
    <col min="12294" max="12294" width="8" style="543" customWidth="1"/>
    <col min="12295" max="12295" width="21" style="543" customWidth="1"/>
    <col min="12296" max="12296" width="17.5546875" style="543" customWidth="1"/>
    <col min="12297" max="12297" width="11.88671875" style="543" customWidth="1"/>
    <col min="12298" max="12298" width="7.5546875" style="543" bestFit="1" customWidth="1"/>
    <col min="12299" max="12299" width="8.109375" style="543" bestFit="1" customWidth="1"/>
    <col min="12300" max="12300" width="7.5546875" style="543" bestFit="1" customWidth="1"/>
    <col min="12301" max="12301" width="7.44140625" style="543" bestFit="1" customWidth="1"/>
    <col min="12302" max="12302" width="7.88671875" style="543" bestFit="1" customWidth="1"/>
    <col min="12303" max="12303" width="7.6640625" style="543" bestFit="1" customWidth="1"/>
    <col min="12304" max="12304" width="7.5546875" style="543" bestFit="1" customWidth="1"/>
    <col min="12305" max="12305" width="8.109375" style="543" bestFit="1" customWidth="1"/>
    <col min="12306" max="12306" width="7.88671875" style="543" bestFit="1" customWidth="1"/>
    <col min="12307" max="12307" width="7.5546875" style="543" bestFit="1" customWidth="1"/>
    <col min="12308" max="12308" width="7.6640625" style="543" bestFit="1" customWidth="1"/>
    <col min="12309" max="12309" width="8.88671875" style="543"/>
    <col min="12310" max="12310" width="3.5546875" style="543" customWidth="1"/>
    <col min="12311" max="12311" width="1" style="543" customWidth="1"/>
    <col min="12312" max="12312" width="11.21875" style="543" customWidth="1"/>
    <col min="12313" max="12313" width="0" style="543" hidden="1" customWidth="1"/>
    <col min="12314" max="12548" width="8.88671875" style="543"/>
    <col min="12549" max="12549" width="8.6640625" style="543" customWidth="1"/>
    <col min="12550" max="12550" width="8" style="543" customWidth="1"/>
    <col min="12551" max="12551" width="21" style="543" customWidth="1"/>
    <col min="12552" max="12552" width="17.5546875" style="543" customWidth="1"/>
    <col min="12553" max="12553" width="11.88671875" style="543" customWidth="1"/>
    <col min="12554" max="12554" width="7.5546875" style="543" bestFit="1" customWidth="1"/>
    <col min="12555" max="12555" width="8.109375" style="543" bestFit="1" customWidth="1"/>
    <col min="12556" max="12556" width="7.5546875" style="543" bestFit="1" customWidth="1"/>
    <col min="12557" max="12557" width="7.44140625" style="543" bestFit="1" customWidth="1"/>
    <col min="12558" max="12558" width="7.88671875" style="543" bestFit="1" customWidth="1"/>
    <col min="12559" max="12559" width="7.6640625" style="543" bestFit="1" customWidth="1"/>
    <col min="12560" max="12560" width="7.5546875" style="543" bestFit="1" customWidth="1"/>
    <col min="12561" max="12561" width="8.109375" style="543" bestFit="1" customWidth="1"/>
    <col min="12562" max="12562" width="7.88671875" style="543" bestFit="1" customWidth="1"/>
    <col min="12563" max="12563" width="7.5546875" style="543" bestFit="1" customWidth="1"/>
    <col min="12564" max="12564" width="7.6640625" style="543" bestFit="1" customWidth="1"/>
    <col min="12565" max="12565" width="8.88671875" style="543"/>
    <col min="12566" max="12566" width="3.5546875" style="543" customWidth="1"/>
    <col min="12567" max="12567" width="1" style="543" customWidth="1"/>
    <col min="12568" max="12568" width="11.21875" style="543" customWidth="1"/>
    <col min="12569" max="12569" width="0" style="543" hidden="1" customWidth="1"/>
    <col min="12570" max="12804" width="8.88671875" style="543"/>
    <col min="12805" max="12805" width="8.6640625" style="543" customWidth="1"/>
    <col min="12806" max="12806" width="8" style="543" customWidth="1"/>
    <col min="12807" max="12807" width="21" style="543" customWidth="1"/>
    <col min="12808" max="12808" width="17.5546875" style="543" customWidth="1"/>
    <col min="12809" max="12809" width="11.88671875" style="543" customWidth="1"/>
    <col min="12810" max="12810" width="7.5546875" style="543" bestFit="1" customWidth="1"/>
    <col min="12811" max="12811" width="8.109375" style="543" bestFit="1" customWidth="1"/>
    <col min="12812" max="12812" width="7.5546875" style="543" bestFit="1" customWidth="1"/>
    <col min="12813" max="12813" width="7.44140625" style="543" bestFit="1" customWidth="1"/>
    <col min="12814" max="12814" width="7.88671875" style="543" bestFit="1" customWidth="1"/>
    <col min="12815" max="12815" width="7.6640625" style="543" bestFit="1" customWidth="1"/>
    <col min="12816" max="12816" width="7.5546875" style="543" bestFit="1" customWidth="1"/>
    <col min="12817" max="12817" width="8.109375" style="543" bestFit="1" customWidth="1"/>
    <col min="12818" max="12818" width="7.88671875" style="543" bestFit="1" customWidth="1"/>
    <col min="12819" max="12819" width="7.5546875" style="543" bestFit="1" customWidth="1"/>
    <col min="12820" max="12820" width="7.6640625" style="543" bestFit="1" customWidth="1"/>
    <col min="12821" max="12821" width="8.88671875" style="543"/>
    <col min="12822" max="12822" width="3.5546875" style="543" customWidth="1"/>
    <col min="12823" max="12823" width="1" style="543" customWidth="1"/>
    <col min="12824" max="12824" width="11.21875" style="543" customWidth="1"/>
    <col min="12825" max="12825" width="0" style="543" hidden="1" customWidth="1"/>
    <col min="12826" max="13060" width="8.88671875" style="543"/>
    <col min="13061" max="13061" width="8.6640625" style="543" customWidth="1"/>
    <col min="13062" max="13062" width="8" style="543" customWidth="1"/>
    <col min="13063" max="13063" width="21" style="543" customWidth="1"/>
    <col min="13064" max="13064" width="17.5546875" style="543" customWidth="1"/>
    <col min="13065" max="13065" width="11.88671875" style="543" customWidth="1"/>
    <col min="13066" max="13066" width="7.5546875" style="543" bestFit="1" customWidth="1"/>
    <col min="13067" max="13067" width="8.109375" style="543" bestFit="1" customWidth="1"/>
    <col min="13068" max="13068" width="7.5546875" style="543" bestFit="1" customWidth="1"/>
    <col min="13069" max="13069" width="7.44140625" style="543" bestFit="1" customWidth="1"/>
    <col min="13070" max="13070" width="7.88671875" style="543" bestFit="1" customWidth="1"/>
    <col min="13071" max="13071" width="7.6640625" style="543" bestFit="1" customWidth="1"/>
    <col min="13072" max="13072" width="7.5546875" style="543" bestFit="1" customWidth="1"/>
    <col min="13073" max="13073" width="8.109375" style="543" bestFit="1" customWidth="1"/>
    <col min="13074" max="13074" width="7.88671875" style="543" bestFit="1" customWidth="1"/>
    <col min="13075" max="13075" width="7.5546875" style="543" bestFit="1" customWidth="1"/>
    <col min="13076" max="13076" width="7.6640625" style="543" bestFit="1" customWidth="1"/>
    <col min="13077" max="13077" width="8.88671875" style="543"/>
    <col min="13078" max="13078" width="3.5546875" style="543" customWidth="1"/>
    <col min="13079" max="13079" width="1" style="543" customWidth="1"/>
    <col min="13080" max="13080" width="11.21875" style="543" customWidth="1"/>
    <col min="13081" max="13081" width="0" style="543" hidden="1" customWidth="1"/>
    <col min="13082" max="13316" width="8.88671875" style="543"/>
    <col min="13317" max="13317" width="8.6640625" style="543" customWidth="1"/>
    <col min="13318" max="13318" width="8" style="543" customWidth="1"/>
    <col min="13319" max="13319" width="21" style="543" customWidth="1"/>
    <col min="13320" max="13320" width="17.5546875" style="543" customWidth="1"/>
    <col min="13321" max="13321" width="11.88671875" style="543" customWidth="1"/>
    <col min="13322" max="13322" width="7.5546875" style="543" bestFit="1" customWidth="1"/>
    <col min="13323" max="13323" width="8.109375" style="543" bestFit="1" customWidth="1"/>
    <col min="13324" max="13324" width="7.5546875" style="543" bestFit="1" customWidth="1"/>
    <col min="13325" max="13325" width="7.44140625" style="543" bestFit="1" customWidth="1"/>
    <col min="13326" max="13326" width="7.88671875" style="543" bestFit="1" customWidth="1"/>
    <col min="13327" max="13327" width="7.6640625" style="543" bestFit="1" customWidth="1"/>
    <col min="13328" max="13328" width="7.5546875" style="543" bestFit="1" customWidth="1"/>
    <col min="13329" max="13329" width="8.109375" style="543" bestFit="1" customWidth="1"/>
    <col min="13330" max="13330" width="7.88671875" style="543" bestFit="1" customWidth="1"/>
    <col min="13331" max="13331" width="7.5546875" style="543" bestFit="1" customWidth="1"/>
    <col min="13332" max="13332" width="7.6640625" style="543" bestFit="1" customWidth="1"/>
    <col min="13333" max="13333" width="8.88671875" style="543"/>
    <col min="13334" max="13334" width="3.5546875" style="543" customWidth="1"/>
    <col min="13335" max="13335" width="1" style="543" customWidth="1"/>
    <col min="13336" max="13336" width="11.21875" style="543" customWidth="1"/>
    <col min="13337" max="13337" width="0" style="543" hidden="1" customWidth="1"/>
    <col min="13338" max="13572" width="8.88671875" style="543"/>
    <col min="13573" max="13573" width="8.6640625" style="543" customWidth="1"/>
    <col min="13574" max="13574" width="8" style="543" customWidth="1"/>
    <col min="13575" max="13575" width="21" style="543" customWidth="1"/>
    <col min="13576" max="13576" width="17.5546875" style="543" customWidth="1"/>
    <col min="13577" max="13577" width="11.88671875" style="543" customWidth="1"/>
    <col min="13578" max="13578" width="7.5546875" style="543" bestFit="1" customWidth="1"/>
    <col min="13579" max="13579" width="8.109375" style="543" bestFit="1" customWidth="1"/>
    <col min="13580" max="13580" width="7.5546875" style="543" bestFit="1" customWidth="1"/>
    <col min="13581" max="13581" width="7.44140625" style="543" bestFit="1" customWidth="1"/>
    <col min="13582" max="13582" width="7.88671875" style="543" bestFit="1" customWidth="1"/>
    <col min="13583" max="13583" width="7.6640625" style="543" bestFit="1" customWidth="1"/>
    <col min="13584" max="13584" width="7.5546875" style="543" bestFit="1" customWidth="1"/>
    <col min="13585" max="13585" width="8.109375" style="543" bestFit="1" customWidth="1"/>
    <col min="13586" max="13586" width="7.88671875" style="543" bestFit="1" customWidth="1"/>
    <col min="13587" max="13587" width="7.5546875" style="543" bestFit="1" customWidth="1"/>
    <col min="13588" max="13588" width="7.6640625" style="543" bestFit="1" customWidth="1"/>
    <col min="13589" max="13589" width="8.88671875" style="543"/>
    <col min="13590" max="13590" width="3.5546875" style="543" customWidth="1"/>
    <col min="13591" max="13591" width="1" style="543" customWidth="1"/>
    <col min="13592" max="13592" width="11.21875" style="543" customWidth="1"/>
    <col min="13593" max="13593" width="0" style="543" hidden="1" customWidth="1"/>
    <col min="13594" max="13828" width="8.88671875" style="543"/>
    <col min="13829" max="13829" width="8.6640625" style="543" customWidth="1"/>
    <col min="13830" max="13830" width="8" style="543" customWidth="1"/>
    <col min="13831" max="13831" width="21" style="543" customWidth="1"/>
    <col min="13832" max="13832" width="17.5546875" style="543" customWidth="1"/>
    <col min="13833" max="13833" width="11.88671875" style="543" customWidth="1"/>
    <col min="13834" max="13834" width="7.5546875" style="543" bestFit="1" customWidth="1"/>
    <col min="13835" max="13835" width="8.109375" style="543" bestFit="1" customWidth="1"/>
    <col min="13836" max="13836" width="7.5546875" style="543" bestFit="1" customWidth="1"/>
    <col min="13837" max="13837" width="7.44140625" style="543" bestFit="1" customWidth="1"/>
    <col min="13838" max="13838" width="7.88671875" style="543" bestFit="1" customWidth="1"/>
    <col min="13839" max="13839" width="7.6640625" style="543" bestFit="1" customWidth="1"/>
    <col min="13840" max="13840" width="7.5546875" style="543" bestFit="1" customWidth="1"/>
    <col min="13841" max="13841" width="8.109375" style="543" bestFit="1" customWidth="1"/>
    <col min="13842" max="13842" width="7.88671875" style="543" bestFit="1" customWidth="1"/>
    <col min="13843" max="13843" width="7.5546875" style="543" bestFit="1" customWidth="1"/>
    <col min="13844" max="13844" width="7.6640625" style="543" bestFit="1" customWidth="1"/>
    <col min="13845" max="13845" width="8.88671875" style="543"/>
    <col min="13846" max="13846" width="3.5546875" style="543" customWidth="1"/>
    <col min="13847" max="13847" width="1" style="543" customWidth="1"/>
    <col min="13848" max="13848" width="11.21875" style="543" customWidth="1"/>
    <col min="13849" max="13849" width="0" style="543" hidden="1" customWidth="1"/>
    <col min="13850" max="14084" width="8.88671875" style="543"/>
    <col min="14085" max="14085" width="8.6640625" style="543" customWidth="1"/>
    <col min="14086" max="14086" width="8" style="543" customWidth="1"/>
    <col min="14087" max="14087" width="21" style="543" customWidth="1"/>
    <col min="14088" max="14088" width="17.5546875" style="543" customWidth="1"/>
    <col min="14089" max="14089" width="11.88671875" style="543" customWidth="1"/>
    <col min="14090" max="14090" width="7.5546875" style="543" bestFit="1" customWidth="1"/>
    <col min="14091" max="14091" width="8.109375" style="543" bestFit="1" customWidth="1"/>
    <col min="14092" max="14092" width="7.5546875" style="543" bestFit="1" customWidth="1"/>
    <col min="14093" max="14093" width="7.44140625" style="543" bestFit="1" customWidth="1"/>
    <col min="14094" max="14094" width="7.88671875" style="543" bestFit="1" customWidth="1"/>
    <col min="14095" max="14095" width="7.6640625" style="543" bestFit="1" customWidth="1"/>
    <col min="14096" max="14096" width="7.5546875" style="543" bestFit="1" customWidth="1"/>
    <col min="14097" max="14097" width="8.109375" style="543" bestFit="1" customWidth="1"/>
    <col min="14098" max="14098" width="7.88671875" style="543" bestFit="1" customWidth="1"/>
    <col min="14099" max="14099" width="7.5546875" style="543" bestFit="1" customWidth="1"/>
    <col min="14100" max="14100" width="7.6640625" style="543" bestFit="1" customWidth="1"/>
    <col min="14101" max="14101" width="8.88671875" style="543"/>
    <col min="14102" max="14102" width="3.5546875" style="543" customWidth="1"/>
    <col min="14103" max="14103" width="1" style="543" customWidth="1"/>
    <col min="14104" max="14104" width="11.21875" style="543" customWidth="1"/>
    <col min="14105" max="14105" width="0" style="543" hidden="1" customWidth="1"/>
    <col min="14106" max="14340" width="8.88671875" style="543"/>
    <col min="14341" max="14341" width="8.6640625" style="543" customWidth="1"/>
    <col min="14342" max="14342" width="8" style="543" customWidth="1"/>
    <col min="14343" max="14343" width="21" style="543" customWidth="1"/>
    <col min="14344" max="14344" width="17.5546875" style="543" customWidth="1"/>
    <col min="14345" max="14345" width="11.88671875" style="543" customWidth="1"/>
    <col min="14346" max="14346" width="7.5546875" style="543" bestFit="1" customWidth="1"/>
    <col min="14347" max="14347" width="8.109375" style="543" bestFit="1" customWidth="1"/>
    <col min="14348" max="14348" width="7.5546875" style="543" bestFit="1" customWidth="1"/>
    <col min="14349" max="14349" width="7.44140625" style="543" bestFit="1" customWidth="1"/>
    <col min="14350" max="14350" width="7.88671875" style="543" bestFit="1" customWidth="1"/>
    <col min="14351" max="14351" width="7.6640625" style="543" bestFit="1" customWidth="1"/>
    <col min="14352" max="14352" width="7.5546875" style="543" bestFit="1" customWidth="1"/>
    <col min="14353" max="14353" width="8.109375" style="543" bestFit="1" customWidth="1"/>
    <col min="14354" max="14354" width="7.88671875" style="543" bestFit="1" customWidth="1"/>
    <col min="14355" max="14355" width="7.5546875" style="543" bestFit="1" customWidth="1"/>
    <col min="14356" max="14356" width="7.6640625" style="543" bestFit="1" customWidth="1"/>
    <col min="14357" max="14357" width="8.88671875" style="543"/>
    <col min="14358" max="14358" width="3.5546875" style="543" customWidth="1"/>
    <col min="14359" max="14359" width="1" style="543" customWidth="1"/>
    <col min="14360" max="14360" width="11.21875" style="543" customWidth="1"/>
    <col min="14361" max="14361" width="0" style="543" hidden="1" customWidth="1"/>
    <col min="14362" max="14596" width="8.88671875" style="543"/>
    <col min="14597" max="14597" width="8.6640625" style="543" customWidth="1"/>
    <col min="14598" max="14598" width="8" style="543" customWidth="1"/>
    <col min="14599" max="14599" width="21" style="543" customWidth="1"/>
    <col min="14600" max="14600" width="17.5546875" style="543" customWidth="1"/>
    <col min="14601" max="14601" width="11.88671875" style="543" customWidth="1"/>
    <col min="14602" max="14602" width="7.5546875" style="543" bestFit="1" customWidth="1"/>
    <col min="14603" max="14603" width="8.109375" style="543" bestFit="1" customWidth="1"/>
    <col min="14604" max="14604" width="7.5546875" style="543" bestFit="1" customWidth="1"/>
    <col min="14605" max="14605" width="7.44140625" style="543" bestFit="1" customWidth="1"/>
    <col min="14606" max="14606" width="7.88671875" style="543" bestFit="1" customWidth="1"/>
    <col min="14607" max="14607" width="7.6640625" style="543" bestFit="1" customWidth="1"/>
    <col min="14608" max="14608" width="7.5546875" style="543" bestFit="1" customWidth="1"/>
    <col min="14609" max="14609" width="8.109375" style="543" bestFit="1" customWidth="1"/>
    <col min="14610" max="14610" width="7.88671875" style="543" bestFit="1" customWidth="1"/>
    <col min="14611" max="14611" width="7.5546875" style="543" bestFit="1" customWidth="1"/>
    <col min="14612" max="14612" width="7.6640625" style="543" bestFit="1" customWidth="1"/>
    <col min="14613" max="14613" width="8.88671875" style="543"/>
    <col min="14614" max="14614" width="3.5546875" style="543" customWidth="1"/>
    <col min="14615" max="14615" width="1" style="543" customWidth="1"/>
    <col min="14616" max="14616" width="11.21875" style="543" customWidth="1"/>
    <col min="14617" max="14617" width="0" style="543" hidden="1" customWidth="1"/>
    <col min="14618" max="14852" width="8.88671875" style="543"/>
    <col min="14853" max="14853" width="8.6640625" style="543" customWidth="1"/>
    <col min="14854" max="14854" width="8" style="543" customWidth="1"/>
    <col min="14855" max="14855" width="21" style="543" customWidth="1"/>
    <col min="14856" max="14856" width="17.5546875" style="543" customWidth="1"/>
    <col min="14857" max="14857" width="11.88671875" style="543" customWidth="1"/>
    <col min="14858" max="14858" width="7.5546875" style="543" bestFit="1" customWidth="1"/>
    <col min="14859" max="14859" width="8.109375" style="543" bestFit="1" customWidth="1"/>
    <col min="14860" max="14860" width="7.5546875" style="543" bestFit="1" customWidth="1"/>
    <col min="14861" max="14861" width="7.44140625" style="543" bestFit="1" customWidth="1"/>
    <col min="14862" max="14862" width="7.88671875" style="543" bestFit="1" customWidth="1"/>
    <col min="14863" max="14863" width="7.6640625" style="543" bestFit="1" customWidth="1"/>
    <col min="14864" max="14864" width="7.5546875" style="543" bestFit="1" customWidth="1"/>
    <col min="14865" max="14865" width="8.109375" style="543" bestFit="1" customWidth="1"/>
    <col min="14866" max="14866" width="7.88671875" style="543" bestFit="1" customWidth="1"/>
    <col min="14867" max="14867" width="7.5546875" style="543" bestFit="1" customWidth="1"/>
    <col min="14868" max="14868" width="7.6640625" style="543" bestFit="1" customWidth="1"/>
    <col min="14869" max="14869" width="8.88671875" style="543"/>
    <col min="14870" max="14870" width="3.5546875" style="543" customWidth="1"/>
    <col min="14871" max="14871" width="1" style="543" customWidth="1"/>
    <col min="14872" max="14872" width="11.21875" style="543" customWidth="1"/>
    <col min="14873" max="14873" width="0" style="543" hidden="1" customWidth="1"/>
    <col min="14874" max="15108" width="8.88671875" style="543"/>
    <col min="15109" max="15109" width="8.6640625" style="543" customWidth="1"/>
    <col min="15110" max="15110" width="8" style="543" customWidth="1"/>
    <col min="15111" max="15111" width="21" style="543" customWidth="1"/>
    <col min="15112" max="15112" width="17.5546875" style="543" customWidth="1"/>
    <col min="15113" max="15113" width="11.88671875" style="543" customWidth="1"/>
    <col min="15114" max="15114" width="7.5546875" style="543" bestFit="1" customWidth="1"/>
    <col min="15115" max="15115" width="8.109375" style="543" bestFit="1" customWidth="1"/>
    <col min="15116" max="15116" width="7.5546875" style="543" bestFit="1" customWidth="1"/>
    <col min="15117" max="15117" width="7.44140625" style="543" bestFit="1" customWidth="1"/>
    <col min="15118" max="15118" width="7.88671875" style="543" bestFit="1" customWidth="1"/>
    <col min="15119" max="15119" width="7.6640625" style="543" bestFit="1" customWidth="1"/>
    <col min="15120" max="15120" width="7.5546875" style="543" bestFit="1" customWidth="1"/>
    <col min="15121" max="15121" width="8.109375" style="543" bestFit="1" customWidth="1"/>
    <col min="15122" max="15122" width="7.88671875" style="543" bestFit="1" customWidth="1"/>
    <col min="15123" max="15123" width="7.5546875" style="543" bestFit="1" customWidth="1"/>
    <col min="15124" max="15124" width="7.6640625" style="543" bestFit="1" customWidth="1"/>
    <col min="15125" max="15125" width="8.88671875" style="543"/>
    <col min="15126" max="15126" width="3.5546875" style="543" customWidth="1"/>
    <col min="15127" max="15127" width="1" style="543" customWidth="1"/>
    <col min="15128" max="15128" width="11.21875" style="543" customWidth="1"/>
    <col min="15129" max="15129" width="0" style="543" hidden="1" customWidth="1"/>
    <col min="15130" max="15364" width="8.88671875" style="543"/>
    <col min="15365" max="15365" width="8.6640625" style="543" customWidth="1"/>
    <col min="15366" max="15366" width="8" style="543" customWidth="1"/>
    <col min="15367" max="15367" width="21" style="543" customWidth="1"/>
    <col min="15368" max="15368" width="17.5546875" style="543" customWidth="1"/>
    <col min="15369" max="15369" width="11.88671875" style="543" customWidth="1"/>
    <col min="15370" max="15370" width="7.5546875" style="543" bestFit="1" customWidth="1"/>
    <col min="15371" max="15371" width="8.109375" style="543" bestFit="1" customWidth="1"/>
    <col min="15372" max="15372" width="7.5546875" style="543" bestFit="1" customWidth="1"/>
    <col min="15373" max="15373" width="7.44140625" style="543" bestFit="1" customWidth="1"/>
    <col min="15374" max="15374" width="7.88671875" style="543" bestFit="1" customWidth="1"/>
    <col min="15375" max="15375" width="7.6640625" style="543" bestFit="1" customWidth="1"/>
    <col min="15376" max="15376" width="7.5546875" style="543" bestFit="1" customWidth="1"/>
    <col min="15377" max="15377" width="8.109375" style="543" bestFit="1" customWidth="1"/>
    <col min="15378" max="15378" width="7.88671875" style="543" bestFit="1" customWidth="1"/>
    <col min="15379" max="15379" width="7.5546875" style="543" bestFit="1" customWidth="1"/>
    <col min="15380" max="15380" width="7.6640625" style="543" bestFit="1" customWidth="1"/>
    <col min="15381" max="15381" width="8.88671875" style="543"/>
    <col min="15382" max="15382" width="3.5546875" style="543" customWidth="1"/>
    <col min="15383" max="15383" width="1" style="543" customWidth="1"/>
    <col min="15384" max="15384" width="11.21875" style="543" customWidth="1"/>
    <col min="15385" max="15385" width="0" style="543" hidden="1" customWidth="1"/>
    <col min="15386" max="15620" width="8.88671875" style="543"/>
    <col min="15621" max="15621" width="8.6640625" style="543" customWidth="1"/>
    <col min="15622" max="15622" width="8" style="543" customWidth="1"/>
    <col min="15623" max="15623" width="21" style="543" customWidth="1"/>
    <col min="15624" max="15624" width="17.5546875" style="543" customWidth="1"/>
    <col min="15625" max="15625" width="11.88671875" style="543" customWidth="1"/>
    <col min="15626" max="15626" width="7.5546875" style="543" bestFit="1" customWidth="1"/>
    <col min="15627" max="15627" width="8.109375" style="543" bestFit="1" customWidth="1"/>
    <col min="15628" max="15628" width="7.5546875" style="543" bestFit="1" customWidth="1"/>
    <col min="15629" max="15629" width="7.44140625" style="543" bestFit="1" customWidth="1"/>
    <col min="15630" max="15630" width="7.88671875" style="543" bestFit="1" customWidth="1"/>
    <col min="15631" max="15631" width="7.6640625" style="543" bestFit="1" customWidth="1"/>
    <col min="15632" max="15632" width="7.5546875" style="543" bestFit="1" customWidth="1"/>
    <col min="15633" max="15633" width="8.109375" style="543" bestFit="1" customWidth="1"/>
    <col min="15634" max="15634" width="7.88671875" style="543" bestFit="1" customWidth="1"/>
    <col min="15635" max="15635" width="7.5546875" style="543" bestFit="1" customWidth="1"/>
    <col min="15636" max="15636" width="7.6640625" style="543" bestFit="1" customWidth="1"/>
    <col min="15637" max="15637" width="8.88671875" style="543"/>
    <col min="15638" max="15638" width="3.5546875" style="543" customWidth="1"/>
    <col min="15639" max="15639" width="1" style="543" customWidth="1"/>
    <col min="15640" max="15640" width="11.21875" style="543" customWidth="1"/>
    <col min="15641" max="15641" width="0" style="543" hidden="1" customWidth="1"/>
    <col min="15642" max="15876" width="8.88671875" style="543"/>
    <col min="15877" max="15877" width="8.6640625" style="543" customWidth="1"/>
    <col min="15878" max="15878" width="8" style="543" customWidth="1"/>
    <col min="15879" max="15879" width="21" style="543" customWidth="1"/>
    <col min="15880" max="15880" width="17.5546875" style="543" customWidth="1"/>
    <col min="15881" max="15881" width="11.88671875" style="543" customWidth="1"/>
    <col min="15882" max="15882" width="7.5546875" style="543" bestFit="1" customWidth="1"/>
    <col min="15883" max="15883" width="8.109375" style="543" bestFit="1" customWidth="1"/>
    <col min="15884" max="15884" width="7.5546875" style="543" bestFit="1" customWidth="1"/>
    <col min="15885" max="15885" width="7.44140625" style="543" bestFit="1" customWidth="1"/>
    <col min="15886" max="15886" width="7.88671875" style="543" bestFit="1" customWidth="1"/>
    <col min="15887" max="15887" width="7.6640625" style="543" bestFit="1" customWidth="1"/>
    <col min="15888" max="15888" width="7.5546875" style="543" bestFit="1" customWidth="1"/>
    <col min="15889" max="15889" width="8.109375" style="543" bestFit="1" customWidth="1"/>
    <col min="15890" max="15890" width="7.88671875" style="543" bestFit="1" customWidth="1"/>
    <col min="15891" max="15891" width="7.5546875" style="543" bestFit="1" customWidth="1"/>
    <col min="15892" max="15892" width="7.6640625" style="543" bestFit="1" customWidth="1"/>
    <col min="15893" max="15893" width="8.88671875" style="543"/>
    <col min="15894" max="15894" width="3.5546875" style="543" customWidth="1"/>
    <col min="15895" max="15895" width="1" style="543" customWidth="1"/>
    <col min="15896" max="15896" width="11.21875" style="543" customWidth="1"/>
    <col min="15897" max="15897" width="0" style="543" hidden="1" customWidth="1"/>
    <col min="15898" max="16132" width="8.88671875" style="543"/>
    <col min="16133" max="16133" width="8.6640625" style="543" customWidth="1"/>
    <col min="16134" max="16134" width="8" style="543" customWidth="1"/>
    <col min="16135" max="16135" width="21" style="543" customWidth="1"/>
    <col min="16136" max="16136" width="17.5546875" style="543" customWidth="1"/>
    <col min="16137" max="16137" width="11.88671875" style="543" customWidth="1"/>
    <col min="16138" max="16138" width="7.5546875" style="543" bestFit="1" customWidth="1"/>
    <col min="16139" max="16139" width="8.109375" style="543" bestFit="1" customWidth="1"/>
    <col min="16140" max="16140" width="7.5546875" style="543" bestFit="1" customWidth="1"/>
    <col min="16141" max="16141" width="7.44140625" style="543" bestFit="1" customWidth="1"/>
    <col min="16142" max="16142" width="7.88671875" style="543" bestFit="1" customWidth="1"/>
    <col min="16143" max="16143" width="7.6640625" style="543" bestFit="1" customWidth="1"/>
    <col min="16144" max="16144" width="7.5546875" style="543" bestFit="1" customWidth="1"/>
    <col min="16145" max="16145" width="8.109375" style="543" bestFit="1" customWidth="1"/>
    <col min="16146" max="16146" width="7.88671875" style="543" bestFit="1" customWidth="1"/>
    <col min="16147" max="16147" width="7.5546875" style="543" bestFit="1" customWidth="1"/>
    <col min="16148" max="16148" width="7.6640625" style="543" bestFit="1" customWidth="1"/>
    <col min="16149" max="16149" width="8.88671875" style="543"/>
    <col min="16150" max="16150" width="3.5546875" style="543" customWidth="1"/>
    <col min="16151" max="16151" width="1" style="543" customWidth="1"/>
    <col min="16152" max="16152" width="11.21875" style="543" customWidth="1"/>
    <col min="16153" max="16153" width="0" style="543" hidden="1" customWidth="1"/>
    <col min="16154" max="16384" width="8.88671875" style="543"/>
  </cols>
  <sheetData>
    <row r="2" spans="1:27">
      <c r="A2" s="933" t="s">
        <v>1132</v>
      </c>
      <c r="B2" s="934"/>
      <c r="C2" s="934"/>
      <c r="D2" s="934"/>
      <c r="E2" s="934"/>
      <c r="F2" s="934"/>
      <c r="H2" s="931"/>
      <c r="I2" s="932"/>
      <c r="J2" s="932"/>
      <c r="K2" s="932"/>
      <c r="L2" s="932"/>
      <c r="M2" s="932"/>
      <c r="N2" s="932"/>
      <c r="O2" s="932"/>
    </row>
    <row r="3" spans="1:27">
      <c r="A3" s="934"/>
      <c r="B3" s="934"/>
      <c r="C3" s="934"/>
      <c r="D3" s="934"/>
      <c r="E3" s="934"/>
      <c r="F3" s="934"/>
      <c r="H3" s="932"/>
      <c r="I3" s="932"/>
      <c r="J3" s="932"/>
      <c r="K3" s="932"/>
      <c r="L3" s="932"/>
      <c r="M3" s="932"/>
      <c r="N3" s="932"/>
      <c r="O3" s="932"/>
    </row>
    <row r="4" spans="1:27">
      <c r="A4" s="934"/>
      <c r="B4" s="934"/>
      <c r="C4" s="934"/>
      <c r="D4" s="934"/>
      <c r="E4" s="934"/>
      <c r="F4" s="934"/>
      <c r="H4" s="932"/>
      <c r="I4" s="932"/>
      <c r="J4" s="932"/>
      <c r="K4" s="932"/>
      <c r="L4" s="932"/>
      <c r="M4" s="932"/>
      <c r="N4" s="932"/>
      <c r="O4" s="932"/>
    </row>
    <row r="5" spans="1:27" ht="13.5" thickBot="1"/>
    <row r="6" spans="1:27" s="534" customFormat="1" ht="15.75" customHeight="1" thickBot="1">
      <c r="A6" s="533"/>
      <c r="C6" s="936" t="s">
        <v>188</v>
      </c>
      <c r="D6" s="937"/>
      <c r="E6" s="937"/>
      <c r="F6" s="535"/>
      <c r="G6" s="536"/>
      <c r="H6" s="908"/>
      <c r="I6" s="536"/>
      <c r="J6" s="938"/>
      <c r="K6" s="896"/>
      <c r="L6" s="896"/>
      <c r="M6" s="756"/>
      <c r="N6" s="756"/>
      <c r="O6" s="756"/>
      <c r="Q6" s="897" t="s">
        <v>189</v>
      </c>
      <c r="R6" s="898"/>
      <c r="S6" s="899"/>
      <c r="T6" s="903">
        <v>53</v>
      </c>
      <c r="U6" s="537"/>
      <c r="V6" s="537"/>
      <c r="W6" s="537"/>
      <c r="X6" s="537"/>
      <c r="Y6" s="537"/>
      <c r="Z6" s="538"/>
    </row>
    <row r="7" spans="1:27" s="534" customFormat="1" ht="13.5" thickBot="1">
      <c r="A7" s="539"/>
      <c r="C7" s="905" t="s">
        <v>190</v>
      </c>
      <c r="D7" s="906"/>
      <c r="E7" s="906"/>
      <c r="F7" s="540">
        <v>1</v>
      </c>
      <c r="G7" s="541"/>
      <c r="H7" s="909"/>
      <c r="I7" s="541"/>
      <c r="J7" s="938"/>
      <c r="K7" s="896"/>
      <c r="L7" s="896"/>
      <c r="M7" s="756"/>
      <c r="N7" s="756"/>
      <c r="O7" s="756"/>
      <c r="Q7" s="900"/>
      <c r="R7" s="901"/>
      <c r="S7" s="902"/>
      <c r="T7" s="904"/>
      <c r="U7" s="907"/>
      <c r="V7" s="907"/>
      <c r="W7" s="907"/>
      <c r="X7" s="907"/>
      <c r="Y7" s="907"/>
      <c r="Z7" s="538"/>
    </row>
    <row r="8" spans="1:27" ht="13.5" thickBot="1">
      <c r="H8" s="910"/>
      <c r="AA8" s="543"/>
    </row>
    <row r="9" spans="1:27" ht="13.5" thickBot="1">
      <c r="A9" s="547"/>
      <c r="B9" s="548"/>
      <c r="C9" s="549"/>
      <c r="D9" s="549"/>
      <c r="E9" s="549"/>
      <c r="F9" s="550"/>
      <c r="G9" s="551"/>
      <c r="H9" s="547"/>
      <c r="I9" s="551"/>
      <c r="J9" s="833" t="s">
        <v>1004</v>
      </c>
      <c r="K9" s="834"/>
      <c r="L9" s="834"/>
      <c r="M9" s="834"/>
      <c r="N9" s="834"/>
      <c r="O9" s="834"/>
      <c r="P9" s="834"/>
      <c r="Q9" s="834"/>
      <c r="R9" s="834"/>
      <c r="S9" s="834"/>
      <c r="T9" s="834"/>
      <c r="U9" s="835"/>
      <c r="V9" s="552" t="s">
        <v>1005</v>
      </c>
      <c r="W9" s="754" t="s">
        <v>1006</v>
      </c>
      <c r="X9" s="553" t="s">
        <v>1007</v>
      </c>
      <c r="Z9" s="863" t="s">
        <v>192</v>
      </c>
    </row>
    <row r="10" spans="1:27" ht="57" customHeight="1" thickBot="1">
      <c r="A10" s="555" t="s">
        <v>1008</v>
      </c>
      <c r="B10" s="556" t="s">
        <v>193</v>
      </c>
      <c r="C10" s="758" t="s">
        <v>194</v>
      </c>
      <c r="D10" s="838" t="s">
        <v>195</v>
      </c>
      <c r="E10" s="831"/>
      <c r="F10" s="557" t="s">
        <v>196</v>
      </c>
      <c r="G10" s="558"/>
      <c r="H10" s="555" t="s">
        <v>1122</v>
      </c>
      <c r="I10" s="558"/>
      <c r="J10" s="559">
        <v>41730</v>
      </c>
      <c r="K10" s="560">
        <v>41760</v>
      </c>
      <c r="L10" s="560">
        <v>41791</v>
      </c>
      <c r="M10" s="560">
        <v>41821</v>
      </c>
      <c r="N10" s="560">
        <v>41852</v>
      </c>
      <c r="O10" s="560">
        <v>41883</v>
      </c>
      <c r="P10" s="560">
        <v>41913</v>
      </c>
      <c r="Q10" s="560">
        <v>41944</v>
      </c>
      <c r="R10" s="560">
        <v>41974</v>
      </c>
      <c r="S10" s="560">
        <v>42005</v>
      </c>
      <c r="T10" s="560">
        <v>42036</v>
      </c>
      <c r="U10" s="561">
        <v>42064</v>
      </c>
      <c r="V10" s="562" t="s">
        <v>1009</v>
      </c>
      <c r="W10" s="563" t="s">
        <v>1010</v>
      </c>
      <c r="X10" s="563" t="s">
        <v>1010</v>
      </c>
      <c r="Z10" s="864"/>
    </row>
    <row r="11" spans="1:27" ht="23.25" customHeight="1">
      <c r="A11" s="564" t="s">
        <v>1011</v>
      </c>
      <c r="B11" s="839" t="s">
        <v>295</v>
      </c>
      <c r="C11" s="880" t="s">
        <v>296</v>
      </c>
      <c r="D11" s="841" t="s">
        <v>297</v>
      </c>
      <c r="E11" s="565" t="s">
        <v>298</v>
      </c>
      <c r="F11" s="882">
        <v>0.75</v>
      </c>
      <c r="G11" s="566"/>
      <c r="H11" s="567">
        <v>0.65400000000000003</v>
      </c>
      <c r="I11" s="566"/>
      <c r="J11" s="568"/>
      <c r="K11" s="569"/>
      <c r="L11" s="569"/>
      <c r="M11" s="569"/>
      <c r="N11" s="569"/>
      <c r="O11" s="569"/>
      <c r="P11" s="570">
        <v>55</v>
      </c>
      <c r="Q11" s="570">
        <v>65</v>
      </c>
      <c r="R11" s="570">
        <v>70</v>
      </c>
      <c r="S11" s="570">
        <v>75</v>
      </c>
      <c r="T11" s="570">
        <v>75</v>
      </c>
      <c r="U11" s="571">
        <v>75</v>
      </c>
      <c r="V11" s="884"/>
      <c r="W11" s="887" t="s">
        <v>1012</v>
      </c>
      <c r="X11" s="890"/>
      <c r="Z11" s="572" t="e">
        <f>#REF!*#REF!</f>
        <v>#REF!</v>
      </c>
    </row>
    <row r="12" spans="1:27" ht="23.25" customHeight="1">
      <c r="A12" s="564" t="s">
        <v>1011</v>
      </c>
      <c r="B12" s="878"/>
      <c r="C12" s="881"/>
      <c r="D12" s="809"/>
      <c r="E12" s="573" t="s">
        <v>299</v>
      </c>
      <c r="F12" s="883"/>
      <c r="G12" s="566"/>
      <c r="H12" s="567">
        <v>0.45200000000000001</v>
      </c>
      <c r="I12" s="566"/>
      <c r="J12" s="574"/>
      <c r="K12" s="575"/>
      <c r="L12" s="575"/>
      <c r="M12" s="575"/>
      <c r="N12" s="575"/>
      <c r="O12" s="575"/>
      <c r="P12" s="576">
        <v>45</v>
      </c>
      <c r="Q12" s="576">
        <v>60</v>
      </c>
      <c r="R12" s="576">
        <v>70</v>
      </c>
      <c r="S12" s="576">
        <v>75</v>
      </c>
      <c r="T12" s="576">
        <v>75</v>
      </c>
      <c r="U12" s="577">
        <v>75</v>
      </c>
      <c r="V12" s="885"/>
      <c r="W12" s="888"/>
      <c r="X12" s="891"/>
      <c r="Z12" s="572" t="e">
        <f>#REF!*#REF!</f>
        <v>#REF!</v>
      </c>
    </row>
    <row r="13" spans="1:27">
      <c r="A13" s="564" t="s">
        <v>1011</v>
      </c>
      <c r="B13" s="878"/>
      <c r="C13" s="881"/>
      <c r="D13" s="809"/>
      <c r="E13" s="755" t="s">
        <v>300</v>
      </c>
      <c r="F13" s="883"/>
      <c r="G13" s="566"/>
      <c r="H13" s="581">
        <v>0.32</v>
      </c>
      <c r="I13" s="566"/>
      <c r="J13" s="578"/>
      <c r="K13" s="575"/>
      <c r="L13" s="575"/>
      <c r="M13" s="575"/>
      <c r="N13" s="575"/>
      <c r="O13" s="575"/>
      <c r="P13" s="576">
        <v>45</v>
      </c>
      <c r="Q13" s="576">
        <v>60</v>
      </c>
      <c r="R13" s="576">
        <v>75</v>
      </c>
      <c r="S13" s="576">
        <v>75</v>
      </c>
      <c r="T13" s="576">
        <v>75</v>
      </c>
      <c r="U13" s="577">
        <v>75</v>
      </c>
      <c r="V13" s="886"/>
      <c r="W13" s="889"/>
      <c r="X13" s="891"/>
      <c r="Z13" s="572" t="e">
        <f>#REF!*#REF!</f>
        <v>#REF!</v>
      </c>
    </row>
    <row r="14" spans="1:27" ht="13.5" thickBot="1">
      <c r="A14" s="564" t="s">
        <v>1011</v>
      </c>
      <c r="B14" s="878"/>
      <c r="C14" s="881"/>
      <c r="D14" s="809"/>
      <c r="E14" s="755" t="s">
        <v>301</v>
      </c>
      <c r="F14" s="760">
        <v>0.5</v>
      </c>
      <c r="G14" s="566"/>
      <c r="H14" s="567">
        <v>0.35899999999999999</v>
      </c>
      <c r="I14" s="566"/>
      <c r="J14" s="574"/>
      <c r="K14" s="575"/>
      <c r="L14" s="575"/>
      <c r="M14" s="575"/>
      <c r="N14" s="575"/>
      <c r="O14" s="575"/>
      <c r="P14" s="576">
        <v>30</v>
      </c>
      <c r="Q14" s="576">
        <v>45</v>
      </c>
      <c r="R14" s="576">
        <v>50</v>
      </c>
      <c r="S14" s="576">
        <v>50</v>
      </c>
      <c r="T14" s="576">
        <v>50</v>
      </c>
      <c r="U14" s="577">
        <v>50</v>
      </c>
      <c r="V14" s="576" t="s">
        <v>1013</v>
      </c>
      <c r="W14" s="579" t="s">
        <v>1014</v>
      </c>
      <c r="X14" s="580"/>
      <c r="Z14" s="572" t="e">
        <f>#REF!*#REF!</f>
        <v>#REF!</v>
      </c>
    </row>
    <row r="15" spans="1:27" ht="23.25" customHeight="1">
      <c r="A15" s="564" t="s">
        <v>1011</v>
      </c>
      <c r="B15" s="878"/>
      <c r="C15" s="881"/>
      <c r="D15" s="809" t="s">
        <v>302</v>
      </c>
      <c r="E15" s="809"/>
      <c r="F15" s="760">
        <v>0.95</v>
      </c>
      <c r="G15" s="566"/>
      <c r="H15" s="581">
        <v>0.96699999999999997</v>
      </c>
      <c r="I15" s="566"/>
      <c r="J15" s="862">
        <v>0.873</v>
      </c>
      <c r="K15" s="858"/>
      <c r="L15" s="859"/>
      <c r="M15" s="857">
        <v>0.92</v>
      </c>
      <c r="N15" s="858"/>
      <c r="O15" s="859"/>
      <c r="P15" s="857">
        <v>0.94</v>
      </c>
      <c r="Q15" s="858"/>
      <c r="R15" s="859"/>
      <c r="S15" s="857">
        <v>0.95</v>
      </c>
      <c r="T15" s="858"/>
      <c r="U15" s="860"/>
      <c r="V15" s="751"/>
      <c r="W15" s="582" t="s">
        <v>1015</v>
      </c>
      <c r="X15" s="892"/>
      <c r="Z15" s="572"/>
    </row>
    <row r="16" spans="1:27">
      <c r="A16" s="564" t="s">
        <v>1011</v>
      </c>
      <c r="B16" s="878"/>
      <c r="C16" s="881"/>
      <c r="D16" s="861" t="s">
        <v>303</v>
      </c>
      <c r="E16" s="861"/>
      <c r="F16" s="895">
        <v>0.95</v>
      </c>
      <c r="G16" s="566"/>
      <c r="H16" s="581">
        <v>0.97699999999999998</v>
      </c>
      <c r="I16" s="566"/>
      <c r="J16" s="862">
        <v>0.97499999999999998</v>
      </c>
      <c r="K16" s="858"/>
      <c r="L16" s="859"/>
      <c r="M16" s="857">
        <v>0.98</v>
      </c>
      <c r="N16" s="858"/>
      <c r="O16" s="859"/>
      <c r="P16" s="857">
        <v>0.98</v>
      </c>
      <c r="Q16" s="858"/>
      <c r="R16" s="859"/>
      <c r="S16" s="857">
        <v>0.98</v>
      </c>
      <c r="T16" s="858">
        <v>98</v>
      </c>
      <c r="U16" s="860"/>
      <c r="V16" s="576"/>
      <c r="W16" s="583" t="s">
        <v>1016</v>
      </c>
      <c r="X16" s="893"/>
      <c r="Z16" s="572" t="e">
        <f>#REF!*#REF!</f>
        <v>#REF!</v>
      </c>
    </row>
    <row r="17" spans="1:27">
      <c r="A17" s="564" t="s">
        <v>1011</v>
      </c>
      <c r="B17" s="878"/>
      <c r="C17" s="881"/>
      <c r="D17" s="861" t="s">
        <v>304</v>
      </c>
      <c r="E17" s="861"/>
      <c r="F17" s="883"/>
      <c r="G17" s="566"/>
      <c r="H17" s="581">
        <v>0.94399999999999995</v>
      </c>
      <c r="I17" s="566"/>
      <c r="J17" s="862">
        <v>0.96599999999999997</v>
      </c>
      <c r="K17" s="858"/>
      <c r="L17" s="859"/>
      <c r="M17" s="857">
        <v>0.97</v>
      </c>
      <c r="N17" s="858"/>
      <c r="O17" s="859"/>
      <c r="P17" s="857">
        <v>0.97</v>
      </c>
      <c r="Q17" s="858"/>
      <c r="R17" s="859"/>
      <c r="S17" s="857">
        <v>0.97</v>
      </c>
      <c r="T17" s="858">
        <v>97</v>
      </c>
      <c r="U17" s="860"/>
      <c r="V17" s="576"/>
      <c r="W17" s="583" t="s">
        <v>1016</v>
      </c>
      <c r="X17" s="893"/>
      <c r="Z17" s="572" t="e">
        <f>#REF!*#REF!</f>
        <v>#REF!</v>
      </c>
    </row>
    <row r="18" spans="1:27" ht="23.25" customHeight="1">
      <c r="A18" s="584" t="s">
        <v>1011</v>
      </c>
      <c r="B18" s="878"/>
      <c r="C18" s="881"/>
      <c r="D18" s="861" t="s">
        <v>305</v>
      </c>
      <c r="E18" s="861"/>
      <c r="F18" s="883"/>
      <c r="G18" s="566"/>
      <c r="H18" s="581">
        <v>0.96799999999999997</v>
      </c>
      <c r="I18" s="566"/>
      <c r="J18" s="862">
        <v>0.98599999999999999</v>
      </c>
      <c r="K18" s="858"/>
      <c r="L18" s="859"/>
      <c r="M18" s="857">
        <v>0.98</v>
      </c>
      <c r="N18" s="858"/>
      <c r="O18" s="859"/>
      <c r="P18" s="857">
        <v>0.98</v>
      </c>
      <c r="Q18" s="858"/>
      <c r="R18" s="859"/>
      <c r="S18" s="857">
        <v>0.98</v>
      </c>
      <c r="T18" s="858"/>
      <c r="U18" s="860"/>
      <c r="V18" s="585"/>
      <c r="W18" s="583" t="s">
        <v>1016</v>
      </c>
      <c r="X18" s="893"/>
      <c r="Z18" s="572" t="e">
        <f>#REF!*#REF!</f>
        <v>#REF!</v>
      </c>
    </row>
    <row r="19" spans="1:27">
      <c r="A19" s="584" t="s">
        <v>1011</v>
      </c>
      <c r="B19" s="878"/>
      <c r="C19" s="881"/>
      <c r="D19" s="861" t="s">
        <v>306</v>
      </c>
      <c r="E19" s="861"/>
      <c r="F19" s="883"/>
      <c r="G19" s="566"/>
      <c r="H19" s="581">
        <v>0.96799999999999997</v>
      </c>
      <c r="I19" s="566"/>
      <c r="J19" s="862">
        <v>0.96899999999999997</v>
      </c>
      <c r="K19" s="858"/>
      <c r="L19" s="859"/>
      <c r="M19" s="857">
        <v>0.97</v>
      </c>
      <c r="N19" s="858"/>
      <c r="O19" s="859"/>
      <c r="P19" s="857">
        <v>0.97</v>
      </c>
      <c r="Q19" s="858"/>
      <c r="R19" s="859"/>
      <c r="S19" s="857">
        <v>0.97</v>
      </c>
      <c r="T19" s="858">
        <v>97</v>
      </c>
      <c r="U19" s="860"/>
      <c r="V19" s="585"/>
      <c r="W19" s="583" t="s">
        <v>1016</v>
      </c>
      <c r="X19" s="893"/>
      <c r="Z19" s="572" t="e">
        <f>#REF!*#REF!</f>
        <v>#REF!</v>
      </c>
    </row>
    <row r="20" spans="1:27" s="588" customFormat="1" ht="24" customHeight="1">
      <c r="A20" s="586" t="s">
        <v>1011</v>
      </c>
      <c r="B20" s="878"/>
      <c r="C20" s="881"/>
      <c r="D20" s="935" t="s">
        <v>307</v>
      </c>
      <c r="E20" s="935"/>
      <c r="F20" s="883"/>
      <c r="G20" s="566"/>
      <c r="H20" s="581">
        <v>0.96299999999999997</v>
      </c>
      <c r="I20" s="566"/>
      <c r="J20" s="862">
        <v>0.96599999999999997</v>
      </c>
      <c r="K20" s="858"/>
      <c r="L20" s="859"/>
      <c r="M20" s="857">
        <v>0.97</v>
      </c>
      <c r="N20" s="858"/>
      <c r="O20" s="859"/>
      <c r="P20" s="857">
        <v>0.97</v>
      </c>
      <c r="Q20" s="858"/>
      <c r="R20" s="859"/>
      <c r="S20" s="857">
        <v>0.97</v>
      </c>
      <c r="T20" s="858">
        <v>97</v>
      </c>
      <c r="U20" s="860"/>
      <c r="V20" s="587"/>
      <c r="W20" s="583" t="s">
        <v>1016</v>
      </c>
      <c r="X20" s="894"/>
      <c r="Z20" s="589" t="e">
        <f>#REF!*#REF!</f>
        <v>#REF!</v>
      </c>
      <c r="AA20" s="554"/>
    </row>
    <row r="21" spans="1:27" ht="27.75" customHeight="1" thickBot="1">
      <c r="A21" s="590" t="s">
        <v>1011</v>
      </c>
      <c r="B21" s="879"/>
      <c r="C21" s="591" t="s">
        <v>296</v>
      </c>
      <c r="D21" s="807" t="s">
        <v>1017</v>
      </c>
      <c r="E21" s="807"/>
      <c r="F21" s="592" t="s">
        <v>1018</v>
      </c>
      <c r="G21" s="566"/>
      <c r="H21" s="593" t="s">
        <v>1019</v>
      </c>
      <c r="I21" s="566"/>
      <c r="J21" s="926" t="s">
        <v>1020</v>
      </c>
      <c r="K21" s="927"/>
      <c r="L21" s="927"/>
      <c r="M21" s="928" t="s">
        <v>1021</v>
      </c>
      <c r="N21" s="928"/>
      <c r="O21" s="928"/>
      <c r="P21" s="928" t="s">
        <v>1022</v>
      </c>
      <c r="Q21" s="928"/>
      <c r="R21" s="928"/>
      <c r="S21" s="928" t="s">
        <v>1023</v>
      </c>
      <c r="T21" s="928"/>
      <c r="U21" s="929"/>
      <c r="V21" s="753"/>
      <c r="W21" s="594" t="s">
        <v>1024</v>
      </c>
      <c r="X21" s="595"/>
      <c r="Z21" s="572" t="e">
        <f>#REF!*#REF!</f>
        <v>#REF!</v>
      </c>
      <c r="AA21" s="543"/>
    </row>
    <row r="22" spans="1:27" s="603" customFormat="1" ht="33.75" customHeight="1" thickBot="1">
      <c r="A22" s="596"/>
      <c r="B22" s="597"/>
      <c r="C22" s="598"/>
      <c r="D22" s="598"/>
      <c r="E22" s="598"/>
      <c r="F22" s="599"/>
      <c r="G22" s="600"/>
      <c r="H22" s="596"/>
      <c r="I22" s="600"/>
      <c r="J22" s="601"/>
      <c r="K22" s="601"/>
      <c r="L22" s="601"/>
      <c r="M22" s="601"/>
      <c r="N22" s="602"/>
      <c r="O22" s="601"/>
      <c r="P22" s="601"/>
      <c r="Q22" s="602"/>
      <c r="R22" s="601"/>
      <c r="S22" s="601"/>
      <c r="T22" s="602"/>
      <c r="X22" s="604"/>
      <c r="Z22" s="605"/>
    </row>
    <row r="23" spans="1:27" ht="13.5" thickBot="1">
      <c r="A23" s="606"/>
      <c r="B23" s="607"/>
      <c r="C23" s="608"/>
      <c r="D23" s="608"/>
      <c r="E23" s="608"/>
      <c r="F23" s="609"/>
      <c r="G23" s="610"/>
      <c r="H23" s="547"/>
      <c r="I23" s="610"/>
      <c r="J23" s="833" t="s">
        <v>1004</v>
      </c>
      <c r="K23" s="834"/>
      <c r="L23" s="834"/>
      <c r="M23" s="834"/>
      <c r="N23" s="834"/>
      <c r="O23" s="834"/>
      <c r="P23" s="834"/>
      <c r="Q23" s="834"/>
      <c r="R23" s="834"/>
      <c r="S23" s="834"/>
      <c r="T23" s="834"/>
      <c r="U23" s="835"/>
      <c r="V23" s="754"/>
      <c r="W23" s="754" t="s">
        <v>1006</v>
      </c>
      <c r="X23" s="611" t="s">
        <v>1025</v>
      </c>
      <c r="Z23" s="863" t="s">
        <v>192</v>
      </c>
      <c r="AA23" s="543"/>
    </row>
    <row r="24" spans="1:27" ht="51.75" thickBot="1">
      <c r="A24" s="555" t="s">
        <v>1008</v>
      </c>
      <c r="B24" s="556" t="s">
        <v>193</v>
      </c>
      <c r="C24" s="758" t="s">
        <v>194</v>
      </c>
      <c r="D24" s="838" t="s">
        <v>195</v>
      </c>
      <c r="E24" s="831"/>
      <c r="F24" s="557" t="s">
        <v>196</v>
      </c>
      <c r="G24" s="558"/>
      <c r="H24" s="555" t="s">
        <v>1122</v>
      </c>
      <c r="I24" s="558"/>
      <c r="J24" s="559">
        <v>41730</v>
      </c>
      <c r="K24" s="560">
        <v>41760</v>
      </c>
      <c r="L24" s="560">
        <v>41791</v>
      </c>
      <c r="M24" s="560">
        <v>41821</v>
      </c>
      <c r="N24" s="560">
        <v>41852</v>
      </c>
      <c r="O24" s="560">
        <v>41883</v>
      </c>
      <c r="P24" s="560">
        <v>41913</v>
      </c>
      <c r="Q24" s="560">
        <v>41944</v>
      </c>
      <c r="R24" s="560">
        <v>41974</v>
      </c>
      <c r="S24" s="560">
        <v>42005</v>
      </c>
      <c r="T24" s="560">
        <v>42036</v>
      </c>
      <c r="U24" s="561">
        <v>42064</v>
      </c>
      <c r="V24" s="562"/>
      <c r="W24" s="563" t="s">
        <v>1010</v>
      </c>
      <c r="X24" s="612" t="s">
        <v>1010</v>
      </c>
      <c r="Z24" s="864"/>
      <c r="AA24" s="543"/>
    </row>
    <row r="25" spans="1:27" ht="23.25" customHeight="1">
      <c r="A25" s="613" t="s">
        <v>1026</v>
      </c>
      <c r="B25" s="839" t="s">
        <v>308</v>
      </c>
      <c r="C25" s="865" t="s">
        <v>198</v>
      </c>
      <c r="D25" s="841" t="s">
        <v>199</v>
      </c>
      <c r="E25" s="841"/>
      <c r="F25" s="759">
        <v>0.95</v>
      </c>
      <c r="G25" s="614"/>
      <c r="H25" s="567">
        <v>0.873</v>
      </c>
      <c r="I25" s="614"/>
      <c r="J25" s="615">
        <v>0.8862155959292366</v>
      </c>
      <c r="K25" s="616">
        <v>0.88641147822805633</v>
      </c>
      <c r="L25" s="616">
        <v>0.89473206958194573</v>
      </c>
      <c r="M25" s="616">
        <v>0.89930095201816362</v>
      </c>
      <c r="N25" s="616">
        <v>0.90057546697915958</v>
      </c>
      <c r="O25" s="616">
        <v>0.90266819876245497</v>
      </c>
      <c r="P25" s="616">
        <v>0.90992432205876184</v>
      </c>
      <c r="Q25" s="616">
        <v>0.92150564745814467</v>
      </c>
      <c r="R25" s="616">
        <v>0.93126986623047947</v>
      </c>
      <c r="S25" s="616">
        <v>0.94160919938908139</v>
      </c>
      <c r="T25" s="616">
        <v>0.94427440504397042</v>
      </c>
      <c r="U25" s="617">
        <v>0.95062636027139447</v>
      </c>
      <c r="V25" s="866" t="s">
        <v>1027</v>
      </c>
      <c r="W25" s="868" t="s">
        <v>1028</v>
      </c>
      <c r="X25" s="870" t="s">
        <v>1029</v>
      </c>
      <c r="Z25" s="618" t="e">
        <f>#REF!*#REF!</f>
        <v>#REF!</v>
      </c>
      <c r="AA25" s="543"/>
    </row>
    <row r="26" spans="1:27" ht="33.75" customHeight="1">
      <c r="A26" s="619" t="s">
        <v>1026</v>
      </c>
      <c r="B26" s="840"/>
      <c r="C26" s="804"/>
      <c r="D26" s="808" t="s">
        <v>200</v>
      </c>
      <c r="E26" s="808"/>
      <c r="F26" s="620">
        <v>0</v>
      </c>
      <c r="G26" s="566"/>
      <c r="H26" s="621">
        <v>2577</v>
      </c>
      <c r="I26" s="566"/>
      <c r="J26" s="622">
        <v>2326.3883809523809</v>
      </c>
      <c r="K26" s="623">
        <v>2257.7767619047618</v>
      </c>
      <c r="L26" s="623">
        <v>2125.1651428571427</v>
      </c>
      <c r="M26" s="623">
        <v>2180.5535238095235</v>
      </c>
      <c r="N26" s="623">
        <v>2257.9419047619044</v>
      </c>
      <c r="O26" s="623">
        <v>2230.3302857142853</v>
      </c>
      <c r="P26" s="623">
        <v>1909.7186666666662</v>
      </c>
      <c r="Q26" s="623">
        <v>1359.1070476190471</v>
      </c>
      <c r="R26" s="623">
        <v>836.49542857142808</v>
      </c>
      <c r="S26" s="623">
        <v>299.88380952380896</v>
      </c>
      <c r="T26" s="623">
        <v>0</v>
      </c>
      <c r="U26" s="624">
        <v>0</v>
      </c>
      <c r="V26" s="867"/>
      <c r="W26" s="869"/>
      <c r="X26" s="855"/>
      <c r="Z26" s="572" t="e">
        <f>#REF!*#REF!</f>
        <v>#REF!</v>
      </c>
      <c r="AA26" s="543"/>
    </row>
    <row r="27" spans="1:27" ht="25.5" customHeight="1">
      <c r="A27" s="619" t="s">
        <v>1030</v>
      </c>
      <c r="B27" s="840"/>
      <c r="C27" s="804"/>
      <c r="D27" s="871" t="s">
        <v>309</v>
      </c>
      <c r="E27" s="871"/>
      <c r="F27" s="760">
        <v>1</v>
      </c>
      <c r="G27" s="566"/>
      <c r="H27" s="581">
        <v>0.99</v>
      </c>
      <c r="I27" s="566"/>
      <c r="J27" s="625">
        <v>0.995</v>
      </c>
      <c r="K27" s="626">
        <v>0.995</v>
      </c>
      <c r="L27" s="626">
        <v>0.996</v>
      </c>
      <c r="M27" s="626">
        <v>0.996</v>
      </c>
      <c r="N27" s="626">
        <v>0.997</v>
      </c>
      <c r="O27" s="626">
        <v>0.997</v>
      </c>
      <c r="P27" s="626">
        <v>0.998</v>
      </c>
      <c r="Q27" s="626">
        <v>0.998</v>
      </c>
      <c r="R27" s="626">
        <v>0.999</v>
      </c>
      <c r="S27" s="626">
        <v>0.999</v>
      </c>
      <c r="T27" s="626">
        <v>1</v>
      </c>
      <c r="U27" s="627">
        <v>1</v>
      </c>
      <c r="V27" s="625" t="s">
        <v>1031</v>
      </c>
      <c r="W27" s="628" t="s">
        <v>1032</v>
      </c>
      <c r="X27" s="762"/>
      <c r="Z27" s="572" t="e">
        <f>#REF!*#REF!</f>
        <v>#REF!</v>
      </c>
      <c r="AA27" s="543"/>
    </row>
    <row r="28" spans="1:27" ht="23.25" customHeight="1">
      <c r="A28" s="629" t="s">
        <v>1030</v>
      </c>
      <c r="B28" s="840"/>
      <c r="C28" s="804"/>
      <c r="D28" s="808" t="s">
        <v>201</v>
      </c>
      <c r="E28" s="808"/>
      <c r="F28" s="760">
        <v>0.95</v>
      </c>
      <c r="G28" s="566"/>
      <c r="H28" s="630">
        <v>0.83899999999999997</v>
      </c>
      <c r="I28" s="566"/>
      <c r="J28" s="631">
        <v>0.85</v>
      </c>
      <c r="K28" s="632">
        <v>0.86</v>
      </c>
      <c r="L28" s="632">
        <v>0.87</v>
      </c>
      <c r="M28" s="632">
        <v>0.88</v>
      </c>
      <c r="N28" s="632">
        <v>0.89</v>
      </c>
      <c r="O28" s="632">
        <v>0.9</v>
      </c>
      <c r="P28" s="632">
        <v>0.91</v>
      </c>
      <c r="Q28" s="632">
        <v>0.91</v>
      </c>
      <c r="R28" s="632">
        <v>0.9</v>
      </c>
      <c r="S28" s="632">
        <v>0.9</v>
      </c>
      <c r="T28" s="632">
        <v>0.92</v>
      </c>
      <c r="U28" s="633">
        <v>0.95</v>
      </c>
      <c r="V28" s="631" t="s">
        <v>1033</v>
      </c>
      <c r="W28" s="634" t="s">
        <v>1034</v>
      </c>
      <c r="X28" s="767"/>
      <c r="Z28" s="572" t="e">
        <f>#REF!*#REF!</f>
        <v>#REF!</v>
      </c>
      <c r="AA28" s="543"/>
    </row>
    <row r="29" spans="1:27" ht="23.25" customHeight="1">
      <c r="A29" s="629" t="s">
        <v>1030</v>
      </c>
      <c r="B29" s="840"/>
      <c r="C29" s="804"/>
      <c r="D29" s="808" t="s">
        <v>310</v>
      </c>
      <c r="E29" s="808"/>
      <c r="F29" s="620">
        <v>0</v>
      </c>
      <c r="G29" s="566"/>
      <c r="H29" s="635">
        <v>294</v>
      </c>
      <c r="I29" s="566"/>
      <c r="J29" s="636">
        <v>120</v>
      </c>
      <c r="K29" s="637">
        <v>120</v>
      </c>
      <c r="L29" s="637">
        <v>120</v>
      </c>
      <c r="M29" s="637">
        <v>80</v>
      </c>
      <c r="N29" s="637">
        <v>80</v>
      </c>
      <c r="O29" s="637">
        <v>80</v>
      </c>
      <c r="P29" s="637">
        <v>40</v>
      </c>
      <c r="Q29" s="637">
        <v>40</v>
      </c>
      <c r="R29" s="637">
        <v>80</v>
      </c>
      <c r="S29" s="637">
        <v>80</v>
      </c>
      <c r="T29" s="637">
        <v>40</v>
      </c>
      <c r="U29" s="638">
        <v>0</v>
      </c>
      <c r="V29" s="631" t="s">
        <v>1033</v>
      </c>
      <c r="W29" s="634" t="s">
        <v>1034</v>
      </c>
      <c r="X29" s="767"/>
      <c r="Z29" s="572" t="e">
        <f>#REF!*#REF!</f>
        <v>#REF!</v>
      </c>
      <c r="AA29" s="543"/>
    </row>
    <row r="30" spans="1:27" ht="23.25" customHeight="1">
      <c r="A30" s="629" t="s">
        <v>1030</v>
      </c>
      <c r="B30" s="840"/>
      <c r="C30" s="804"/>
      <c r="D30" s="808" t="s">
        <v>311</v>
      </c>
      <c r="E30" s="808"/>
      <c r="F30" s="760">
        <v>0.65</v>
      </c>
      <c r="G30" s="566"/>
      <c r="H30" s="630">
        <v>0.60499999999999998</v>
      </c>
      <c r="I30" s="566"/>
      <c r="J30" s="631">
        <v>0.6</v>
      </c>
      <c r="K30" s="632">
        <v>0.6</v>
      </c>
      <c r="L30" s="632">
        <v>0.61</v>
      </c>
      <c r="M30" s="632">
        <v>0.62</v>
      </c>
      <c r="N30" s="632">
        <v>0.62</v>
      </c>
      <c r="O30" s="632">
        <v>0.65</v>
      </c>
      <c r="P30" s="632">
        <v>0.65</v>
      </c>
      <c r="Q30" s="632">
        <v>0.65</v>
      </c>
      <c r="R30" s="632">
        <v>0.65</v>
      </c>
      <c r="S30" s="632">
        <v>0.65</v>
      </c>
      <c r="T30" s="632">
        <v>0.65</v>
      </c>
      <c r="U30" s="633">
        <v>0.65</v>
      </c>
      <c r="V30" s="631" t="s">
        <v>1033</v>
      </c>
      <c r="W30" s="634" t="s">
        <v>1034</v>
      </c>
      <c r="X30" s="768" t="s">
        <v>1035</v>
      </c>
      <c r="Z30" s="572" t="e">
        <f>#REF!*#REF!</f>
        <v>#REF!</v>
      </c>
      <c r="AA30" s="543"/>
    </row>
    <row r="31" spans="1:27" ht="51">
      <c r="A31" s="619" t="s">
        <v>1030</v>
      </c>
      <c r="B31" s="840"/>
      <c r="C31" s="872" t="s">
        <v>1036</v>
      </c>
      <c r="D31" s="808" t="s">
        <v>1037</v>
      </c>
      <c r="E31" s="808"/>
      <c r="F31" s="760">
        <v>0.8</v>
      </c>
      <c r="G31" s="614"/>
      <c r="H31" s="581">
        <v>0.35099999999999998</v>
      </c>
      <c r="I31" s="614"/>
      <c r="J31" s="639">
        <v>0.48</v>
      </c>
      <c r="K31" s="640">
        <v>0.5</v>
      </c>
      <c r="L31" s="640">
        <v>0.52</v>
      </c>
      <c r="M31" s="640">
        <v>0.54</v>
      </c>
      <c r="N31" s="640">
        <v>0.56000000000000005</v>
      </c>
      <c r="O31" s="640">
        <v>0.57999999999999996</v>
      </c>
      <c r="P31" s="640">
        <v>0.6</v>
      </c>
      <c r="Q31" s="640">
        <v>0.64</v>
      </c>
      <c r="R31" s="640">
        <v>0.68</v>
      </c>
      <c r="S31" s="640">
        <v>0.72</v>
      </c>
      <c r="T31" s="640">
        <v>0.76</v>
      </c>
      <c r="U31" s="641">
        <v>0.8</v>
      </c>
      <c r="V31" s="642" t="s">
        <v>1038</v>
      </c>
      <c r="W31" s="643" t="s">
        <v>1039</v>
      </c>
      <c r="X31" s="762"/>
      <c r="Z31" s="572" t="e">
        <f>#REF!*#REF!</f>
        <v>#REF!</v>
      </c>
      <c r="AA31" s="543"/>
    </row>
    <row r="32" spans="1:27" ht="38.25" customHeight="1">
      <c r="A32" s="619" t="s">
        <v>1030</v>
      </c>
      <c r="B32" s="840"/>
      <c r="C32" s="873"/>
      <c r="D32" s="808" t="s">
        <v>1040</v>
      </c>
      <c r="E32" s="808"/>
      <c r="F32" s="760">
        <v>0.9</v>
      </c>
      <c r="G32" s="614"/>
      <c r="H32" s="581">
        <v>0.89500000000000002</v>
      </c>
      <c r="I32" s="614"/>
      <c r="J32" s="639">
        <v>0.89500000000000002</v>
      </c>
      <c r="K32" s="640">
        <v>0.89500000000000002</v>
      </c>
      <c r="L32" s="640">
        <v>0.89500000000000002</v>
      </c>
      <c r="M32" s="640">
        <v>0.89500000000000002</v>
      </c>
      <c r="N32" s="640">
        <v>0.89500000000000002</v>
      </c>
      <c r="O32" s="640">
        <v>0.89500000000000002</v>
      </c>
      <c r="P32" s="640">
        <v>0.89500000000000002</v>
      </c>
      <c r="Q32" s="640">
        <v>0.89500000000000002</v>
      </c>
      <c r="R32" s="640">
        <v>0.89500000000000002</v>
      </c>
      <c r="S32" s="640">
        <v>0.89500000000000002</v>
      </c>
      <c r="T32" s="640">
        <v>0.89500000000000002</v>
      </c>
      <c r="U32" s="641">
        <v>0.89500000000000002</v>
      </c>
      <c r="V32" s="642" t="s">
        <v>1038</v>
      </c>
      <c r="W32" s="643" t="s">
        <v>1041</v>
      </c>
      <c r="X32" s="644"/>
      <c r="Z32" s="572" t="e">
        <f>#REF!*#REF!</f>
        <v>#REF!</v>
      </c>
      <c r="AA32" s="543"/>
    </row>
    <row r="33" spans="1:27" ht="23.25" customHeight="1">
      <c r="A33" s="645" t="s">
        <v>1030</v>
      </c>
      <c r="B33" s="840"/>
      <c r="C33" s="874" t="s">
        <v>1042</v>
      </c>
      <c r="D33" s="809" t="s">
        <v>1043</v>
      </c>
      <c r="E33" s="808"/>
      <c r="F33" s="760">
        <v>0.9</v>
      </c>
      <c r="G33" s="566"/>
      <c r="H33" s="581">
        <v>0.92</v>
      </c>
      <c r="I33" s="566"/>
      <c r="J33" s="639">
        <v>0.95</v>
      </c>
      <c r="K33" s="640">
        <v>0.95</v>
      </c>
      <c r="L33" s="640">
        <v>0.95</v>
      </c>
      <c r="M33" s="640">
        <v>0.95</v>
      </c>
      <c r="N33" s="640">
        <v>0.95</v>
      </c>
      <c r="O33" s="640">
        <v>0.95</v>
      </c>
      <c r="P33" s="640">
        <v>0.95</v>
      </c>
      <c r="Q33" s="640">
        <v>0.95</v>
      </c>
      <c r="R33" s="640">
        <v>0.95</v>
      </c>
      <c r="S33" s="640">
        <v>0.95</v>
      </c>
      <c r="T33" s="640">
        <v>0.95</v>
      </c>
      <c r="U33" s="641">
        <v>0.95</v>
      </c>
      <c r="V33" s="642" t="s">
        <v>1038</v>
      </c>
      <c r="W33" s="646" t="s">
        <v>1044</v>
      </c>
      <c r="X33" s="644"/>
      <c r="Z33" s="572" t="e">
        <f>#REF!*#REF!</f>
        <v>#REF!</v>
      </c>
      <c r="AA33" s="543"/>
    </row>
    <row r="34" spans="1:27" ht="23.25" customHeight="1">
      <c r="A34" s="645" t="s">
        <v>1030</v>
      </c>
      <c r="B34" s="840"/>
      <c r="C34" s="875"/>
      <c r="D34" s="920" t="s">
        <v>1045</v>
      </c>
      <c r="E34" s="930"/>
      <c r="F34" s="760">
        <v>1</v>
      </c>
      <c r="G34" s="566"/>
      <c r="H34" s="581">
        <v>1</v>
      </c>
      <c r="I34" s="566"/>
      <c r="J34" s="647">
        <v>1</v>
      </c>
      <c r="K34" s="648">
        <v>1</v>
      </c>
      <c r="L34" s="648">
        <v>1</v>
      </c>
      <c r="M34" s="648">
        <v>1</v>
      </c>
      <c r="N34" s="648">
        <v>1</v>
      </c>
      <c r="O34" s="648">
        <v>1</v>
      </c>
      <c r="P34" s="648">
        <v>1</v>
      </c>
      <c r="Q34" s="648">
        <v>1</v>
      </c>
      <c r="R34" s="648">
        <v>1</v>
      </c>
      <c r="S34" s="648">
        <v>1</v>
      </c>
      <c r="T34" s="648">
        <v>1</v>
      </c>
      <c r="U34" s="649">
        <v>1</v>
      </c>
      <c r="V34" s="642" t="s">
        <v>1038</v>
      </c>
      <c r="W34" s="650" t="s">
        <v>1044</v>
      </c>
      <c r="X34" s="644"/>
      <c r="Z34" s="572"/>
      <c r="AA34" s="543"/>
    </row>
    <row r="35" spans="1:27" ht="23.25" customHeight="1">
      <c r="A35" s="645" t="s">
        <v>1030</v>
      </c>
      <c r="B35" s="840"/>
      <c r="C35" s="769" t="s">
        <v>1046</v>
      </c>
      <c r="D35" s="809" t="s">
        <v>1047</v>
      </c>
      <c r="E35" s="809"/>
      <c r="F35" s="760">
        <v>1</v>
      </c>
      <c r="G35" s="566"/>
      <c r="H35" s="581">
        <v>1</v>
      </c>
      <c r="I35" s="566"/>
      <c r="J35" s="647">
        <v>1</v>
      </c>
      <c r="K35" s="648">
        <v>1</v>
      </c>
      <c r="L35" s="648">
        <v>1</v>
      </c>
      <c r="M35" s="648">
        <v>1</v>
      </c>
      <c r="N35" s="648">
        <v>1</v>
      </c>
      <c r="O35" s="648">
        <v>1</v>
      </c>
      <c r="P35" s="648">
        <v>1</v>
      </c>
      <c r="Q35" s="648">
        <v>1</v>
      </c>
      <c r="R35" s="648">
        <v>1</v>
      </c>
      <c r="S35" s="648">
        <v>1</v>
      </c>
      <c r="T35" s="648">
        <v>1</v>
      </c>
      <c r="U35" s="649">
        <v>1</v>
      </c>
      <c r="V35" s="642"/>
      <c r="W35" s="651"/>
      <c r="X35" s="762"/>
      <c r="Z35" s="572"/>
      <c r="AA35" s="543"/>
    </row>
    <row r="36" spans="1:27" ht="26.25" customHeight="1" thickBot="1">
      <c r="A36" s="645" t="s">
        <v>1048</v>
      </c>
      <c r="B36" s="923" t="s">
        <v>315</v>
      </c>
      <c r="C36" s="804" t="s">
        <v>312</v>
      </c>
      <c r="D36" s="808" t="s">
        <v>313</v>
      </c>
      <c r="E36" s="809"/>
      <c r="F36" s="760" t="s">
        <v>314</v>
      </c>
      <c r="G36" s="566"/>
      <c r="H36" s="652"/>
      <c r="I36" s="566"/>
      <c r="J36" s="653"/>
      <c r="K36" s="654"/>
      <c r="L36" s="654"/>
      <c r="M36" s="654"/>
      <c r="N36" s="654"/>
      <c r="O36" s="654"/>
      <c r="P36" s="654"/>
      <c r="Q36" s="654"/>
      <c r="R36" s="654"/>
      <c r="S36" s="654"/>
      <c r="T36" s="654"/>
      <c r="U36" s="655"/>
      <c r="V36" s="656"/>
      <c r="W36" s="657" t="s">
        <v>1049</v>
      </c>
      <c r="X36" s="658"/>
      <c r="Z36" s="572"/>
      <c r="AA36" s="543"/>
    </row>
    <row r="37" spans="1:27" ht="23.25" customHeight="1">
      <c r="A37" s="619" t="s">
        <v>1050</v>
      </c>
      <c r="B37" s="924"/>
      <c r="C37" s="856"/>
      <c r="D37" s="808" t="s">
        <v>202</v>
      </c>
      <c r="E37" s="808"/>
      <c r="F37" s="760">
        <v>0.98</v>
      </c>
      <c r="G37" s="614"/>
      <c r="H37" s="581">
        <v>0.97299999999999998</v>
      </c>
      <c r="I37" s="614"/>
      <c r="J37" s="625">
        <v>0.98</v>
      </c>
      <c r="K37" s="626">
        <v>0.98</v>
      </c>
      <c r="L37" s="626">
        <v>0.98</v>
      </c>
      <c r="M37" s="626">
        <v>0.98</v>
      </c>
      <c r="N37" s="626">
        <v>0.98</v>
      </c>
      <c r="O37" s="626">
        <v>0.98</v>
      </c>
      <c r="P37" s="626">
        <v>0.98</v>
      </c>
      <c r="Q37" s="626">
        <v>0.98</v>
      </c>
      <c r="R37" s="626">
        <v>0.98</v>
      </c>
      <c r="S37" s="626">
        <v>0.98</v>
      </c>
      <c r="T37" s="626">
        <v>0.98</v>
      </c>
      <c r="U37" s="627">
        <v>0.98</v>
      </c>
      <c r="V37" s="853" t="s">
        <v>1027</v>
      </c>
      <c r="W37" s="659"/>
      <c r="X37" s="855"/>
      <c r="Z37" s="572" t="e">
        <f>#REF!*#REF!</f>
        <v>#REF!</v>
      </c>
      <c r="AA37" s="543"/>
    </row>
    <row r="38" spans="1:27" ht="23.25" customHeight="1">
      <c r="A38" s="660" t="s">
        <v>1050</v>
      </c>
      <c r="B38" s="924"/>
      <c r="C38" s="856"/>
      <c r="D38" s="808" t="s">
        <v>203</v>
      </c>
      <c r="E38" s="808"/>
      <c r="F38" s="760">
        <v>0.95</v>
      </c>
      <c r="G38" s="566"/>
      <c r="H38" s="661">
        <v>0.86199999999999999</v>
      </c>
      <c r="I38" s="566"/>
      <c r="J38" s="662">
        <v>0.9</v>
      </c>
      <c r="K38" s="663">
        <v>0.91</v>
      </c>
      <c r="L38" s="663">
        <v>0.92</v>
      </c>
      <c r="M38" s="663">
        <v>0.93</v>
      </c>
      <c r="N38" s="663">
        <v>0.94</v>
      </c>
      <c r="O38" s="663">
        <v>0.95</v>
      </c>
      <c r="P38" s="663">
        <v>0.95</v>
      </c>
      <c r="Q38" s="663">
        <v>0.95</v>
      </c>
      <c r="R38" s="663">
        <v>0.95</v>
      </c>
      <c r="S38" s="663">
        <v>0.95</v>
      </c>
      <c r="T38" s="663">
        <v>0.95</v>
      </c>
      <c r="U38" s="664">
        <v>0.95</v>
      </c>
      <c r="V38" s="854"/>
      <c r="W38" s="659"/>
      <c r="X38" s="855"/>
      <c r="Z38" s="572" t="e">
        <f>#REF!*#REF!</f>
        <v>#REF!</v>
      </c>
      <c r="AA38" s="543"/>
    </row>
    <row r="39" spans="1:27" ht="25.5" customHeight="1">
      <c r="A39" s="660" t="s">
        <v>1048</v>
      </c>
      <c r="B39" s="924"/>
      <c r="C39" s="804" t="s">
        <v>316</v>
      </c>
      <c r="D39" s="808" t="s">
        <v>317</v>
      </c>
      <c r="E39" s="809"/>
      <c r="F39" s="760" t="s">
        <v>314</v>
      </c>
      <c r="G39" s="566"/>
      <c r="H39" s="652"/>
      <c r="I39" s="566"/>
      <c r="J39" s="665"/>
      <c r="K39" s="666"/>
      <c r="L39" s="666"/>
      <c r="M39" s="666"/>
      <c r="N39" s="666"/>
      <c r="O39" s="666"/>
      <c r="P39" s="666"/>
      <c r="Q39" s="666"/>
      <c r="R39" s="666"/>
      <c r="S39" s="666"/>
      <c r="T39" s="666"/>
      <c r="U39" s="667"/>
      <c r="V39" s="662"/>
      <c r="W39" s="657" t="s">
        <v>1051</v>
      </c>
      <c r="X39" s="644"/>
      <c r="Z39" s="572"/>
      <c r="AA39" s="543"/>
    </row>
    <row r="40" spans="1:27" ht="23.25" customHeight="1">
      <c r="A40" s="629" t="s">
        <v>1052</v>
      </c>
      <c r="B40" s="924"/>
      <c r="C40" s="856"/>
      <c r="D40" s="808" t="s">
        <v>204</v>
      </c>
      <c r="E40" s="808"/>
      <c r="F40" s="760">
        <v>0.95</v>
      </c>
      <c r="G40" s="566"/>
      <c r="H40" s="630">
        <v>0.8</v>
      </c>
      <c r="I40" s="566"/>
      <c r="J40" s="647">
        <v>0.95</v>
      </c>
      <c r="K40" s="648">
        <v>0.95</v>
      </c>
      <c r="L40" s="648">
        <v>0.95</v>
      </c>
      <c r="M40" s="648">
        <v>0.95</v>
      </c>
      <c r="N40" s="648">
        <v>0.95</v>
      </c>
      <c r="O40" s="648">
        <v>0.95</v>
      </c>
      <c r="P40" s="648">
        <v>0.95</v>
      </c>
      <c r="Q40" s="648">
        <v>0.95</v>
      </c>
      <c r="R40" s="648">
        <v>0.95</v>
      </c>
      <c r="S40" s="648">
        <v>0.95</v>
      </c>
      <c r="T40" s="648">
        <v>0.95</v>
      </c>
      <c r="U40" s="649">
        <v>0.95</v>
      </c>
      <c r="V40" s="647"/>
      <c r="W40" s="650" t="s">
        <v>1053</v>
      </c>
      <c r="X40" s="762"/>
      <c r="Z40" s="572" t="e">
        <f>#REF!*#REF!</f>
        <v>#REF!</v>
      </c>
      <c r="AA40" s="543"/>
    </row>
    <row r="41" spans="1:27" ht="38.25">
      <c r="A41" s="619" t="s">
        <v>1052</v>
      </c>
      <c r="B41" s="924"/>
      <c r="C41" s="856"/>
      <c r="D41" s="808" t="s">
        <v>205</v>
      </c>
      <c r="E41" s="808"/>
      <c r="F41" s="760">
        <v>0.95</v>
      </c>
      <c r="G41" s="614"/>
      <c r="H41" s="581">
        <v>0.57599999999999996</v>
      </c>
      <c r="I41" s="614"/>
      <c r="J41" s="625">
        <v>0.7</v>
      </c>
      <c r="K41" s="626">
        <v>0.75</v>
      </c>
      <c r="L41" s="626">
        <v>0.8</v>
      </c>
      <c r="M41" s="626">
        <v>0.85</v>
      </c>
      <c r="N41" s="626">
        <v>0.9</v>
      </c>
      <c r="O41" s="626">
        <v>0.95</v>
      </c>
      <c r="P41" s="626">
        <v>0.95</v>
      </c>
      <c r="Q41" s="626">
        <v>0.95</v>
      </c>
      <c r="R41" s="626">
        <v>0.95</v>
      </c>
      <c r="S41" s="626">
        <v>0.95</v>
      </c>
      <c r="T41" s="626">
        <v>0.95</v>
      </c>
      <c r="U41" s="627">
        <v>0.95</v>
      </c>
      <c r="V41" s="625" t="s">
        <v>1033</v>
      </c>
      <c r="W41" s="628" t="s">
        <v>1054</v>
      </c>
      <c r="X41" s="762" t="s">
        <v>1055</v>
      </c>
      <c r="Z41" s="572" t="e">
        <f>#REF!*#REF!</f>
        <v>#REF!</v>
      </c>
      <c r="AA41" s="543"/>
    </row>
    <row r="42" spans="1:27" ht="23.25" customHeight="1">
      <c r="A42" s="668" t="s">
        <v>1052</v>
      </c>
      <c r="B42" s="924"/>
      <c r="C42" s="856"/>
      <c r="D42" s="808" t="s">
        <v>206</v>
      </c>
      <c r="E42" s="808"/>
      <c r="F42" s="760">
        <v>0.95</v>
      </c>
      <c r="G42" s="614"/>
      <c r="H42" s="669">
        <v>0.91500000000000004</v>
      </c>
      <c r="I42" s="614"/>
      <c r="J42" s="625">
        <v>0.95</v>
      </c>
      <c r="K42" s="626">
        <v>0.95</v>
      </c>
      <c r="L42" s="626">
        <v>0.95</v>
      </c>
      <c r="M42" s="626">
        <v>0.95</v>
      </c>
      <c r="N42" s="626">
        <v>0.95</v>
      </c>
      <c r="O42" s="626">
        <v>0.95</v>
      </c>
      <c r="P42" s="626">
        <v>0.95</v>
      </c>
      <c r="Q42" s="626">
        <v>0.95</v>
      </c>
      <c r="R42" s="626">
        <v>0.95</v>
      </c>
      <c r="S42" s="626">
        <v>0.95</v>
      </c>
      <c r="T42" s="626">
        <v>0.95</v>
      </c>
      <c r="U42" s="627">
        <v>0.95</v>
      </c>
      <c r="V42" s="625"/>
      <c r="W42" s="670" t="s">
        <v>1053</v>
      </c>
      <c r="X42" s="762"/>
      <c r="Z42" s="572" t="e">
        <f>#REF!*#REF!</f>
        <v>#REF!</v>
      </c>
      <c r="AA42" s="543"/>
    </row>
    <row r="43" spans="1:27" ht="25.5" customHeight="1" thickBot="1">
      <c r="A43" s="671" t="s">
        <v>1052</v>
      </c>
      <c r="B43" s="925"/>
      <c r="C43" s="805"/>
      <c r="D43" s="807" t="s">
        <v>207</v>
      </c>
      <c r="E43" s="807"/>
      <c r="F43" s="672">
        <v>0.95</v>
      </c>
      <c r="G43" s="614"/>
      <c r="H43" s="673">
        <v>0.91500000000000004</v>
      </c>
      <c r="I43" s="614"/>
      <c r="J43" s="674">
        <v>0.95</v>
      </c>
      <c r="K43" s="675">
        <v>0.95</v>
      </c>
      <c r="L43" s="675">
        <v>0.95</v>
      </c>
      <c r="M43" s="675">
        <v>0.95</v>
      </c>
      <c r="N43" s="675">
        <v>0.95</v>
      </c>
      <c r="O43" s="675">
        <v>0.95</v>
      </c>
      <c r="P43" s="675">
        <v>0.95</v>
      </c>
      <c r="Q43" s="675">
        <v>0.95</v>
      </c>
      <c r="R43" s="675">
        <v>0.95</v>
      </c>
      <c r="S43" s="675">
        <v>0.95</v>
      </c>
      <c r="T43" s="675">
        <v>0.95</v>
      </c>
      <c r="U43" s="676">
        <v>0.95</v>
      </c>
      <c r="V43" s="674"/>
      <c r="W43" s="677" t="s">
        <v>1053</v>
      </c>
      <c r="X43" s="678"/>
      <c r="Z43" s="572" t="e">
        <f>#REF!*#REF!</f>
        <v>#REF!</v>
      </c>
      <c r="AA43" s="543"/>
    </row>
    <row r="44" spans="1:27" ht="23.25" customHeight="1" thickBot="1">
      <c r="A44" s="679"/>
      <c r="B44" s="680"/>
      <c r="C44" s="681"/>
      <c r="D44" s="682"/>
      <c r="E44" s="682"/>
      <c r="F44" s="681"/>
      <c r="G44" s="683"/>
      <c r="H44" s="679"/>
      <c r="I44" s="683"/>
      <c r="J44" s="684"/>
      <c r="K44" s="684"/>
      <c r="L44" s="684"/>
      <c r="M44" s="684"/>
      <c r="N44" s="684"/>
      <c r="O44" s="684"/>
      <c r="P44" s="684"/>
      <c r="Q44" s="684"/>
      <c r="R44" s="684"/>
      <c r="S44" s="684"/>
      <c r="T44" s="684"/>
      <c r="U44" s="684"/>
      <c r="V44" s="685"/>
      <c r="W44" s="685"/>
      <c r="AA44" s="543"/>
    </row>
    <row r="45" spans="1:27" ht="15" hidden="1" customHeight="1">
      <c r="A45" s="679" t="e">
        <f>#REF!&amp;A$53&amp;#REF!&amp;$E52</f>
        <v>#REF!</v>
      </c>
      <c r="B45" s="686"/>
      <c r="C45" s="682"/>
      <c r="D45" s="682"/>
      <c r="E45" s="682"/>
      <c r="F45" s="682"/>
      <c r="G45" s="683"/>
      <c r="H45" s="679" t="e">
        <f>#REF!&amp;H$53&amp;#REF!&amp;$E52</f>
        <v>#REF!</v>
      </c>
      <c r="I45" s="683"/>
      <c r="J45" s="685" t="e">
        <f>#REF!&amp;J$53&amp;#REF!&amp;$E52</f>
        <v>#REF!</v>
      </c>
      <c r="K45" s="685" t="e">
        <f>#REF!&amp;K$53&amp;#REF!&amp;$E52</f>
        <v>#REF!</v>
      </c>
      <c r="L45" s="685" t="e">
        <f>#REF!&amp;L$53&amp;#REF!&amp;$E52</f>
        <v>#REF!</v>
      </c>
      <c r="M45" s="685" t="e">
        <f>#REF!&amp;M$53&amp;#REF!&amp;$E52</f>
        <v>#REF!</v>
      </c>
      <c r="N45" s="685" t="e">
        <f>#REF!&amp;N$53&amp;#REF!&amp;$E52</f>
        <v>#REF!</v>
      </c>
      <c r="O45" s="685" t="e">
        <f>#REF!&amp;O$53&amp;#REF!&amp;$E52</f>
        <v>#REF!</v>
      </c>
      <c r="P45" s="685" t="e">
        <f>#REF!&amp;P$53&amp;#REF!&amp;$E52</f>
        <v>#REF!</v>
      </c>
      <c r="Q45" s="685" t="e">
        <f>#REF!&amp;Q$53&amp;#REF!&amp;$E52</f>
        <v>#REF!</v>
      </c>
      <c r="R45" s="685" t="e">
        <f>#REF!&amp;R$53&amp;#REF!&amp;$E52</f>
        <v>#REF!</v>
      </c>
      <c r="S45" s="685" t="e">
        <f>#REF!&amp;S$53&amp;#REF!&amp;$E52</f>
        <v>#REF!</v>
      </c>
      <c r="T45" s="685" t="e">
        <f>#REF!&amp;T$53&amp;#REF!&amp;$E52</f>
        <v>#REF!</v>
      </c>
      <c r="U45" s="685" t="e">
        <f>#REF!&amp;U$53&amp;#REF!&amp;$E52</f>
        <v>#REF!</v>
      </c>
      <c r="V45" s="685"/>
      <c r="W45" s="685"/>
      <c r="AA45" s="543"/>
    </row>
    <row r="46" spans="1:27" ht="15" hidden="1" customHeight="1">
      <c r="A46" s="679" t="e">
        <f>#REF!&amp;A$53&amp;#REF!&amp;$E53</f>
        <v>#REF!</v>
      </c>
      <c r="B46" s="686"/>
      <c r="C46" s="682"/>
      <c r="D46" s="682"/>
      <c r="E46" s="682"/>
      <c r="F46" s="682"/>
      <c r="G46" s="683"/>
      <c r="H46" s="679" t="e">
        <f>#REF!&amp;H$53&amp;#REF!&amp;$E53</f>
        <v>#REF!</v>
      </c>
      <c r="I46" s="683"/>
      <c r="J46" s="685" t="e">
        <f>#REF!&amp;J$53&amp;#REF!&amp;$E53</f>
        <v>#REF!</v>
      </c>
      <c r="K46" s="685" t="e">
        <f>#REF!&amp;K$53&amp;#REF!&amp;$E53</f>
        <v>#REF!</v>
      </c>
      <c r="L46" s="685" t="e">
        <f>#REF!&amp;L$53&amp;#REF!&amp;$E53</f>
        <v>#REF!</v>
      </c>
      <c r="M46" s="685" t="e">
        <f>#REF!&amp;M$53&amp;#REF!&amp;$E53</f>
        <v>#REF!</v>
      </c>
      <c r="N46" s="685" t="e">
        <f>#REF!&amp;N$53&amp;#REF!&amp;$E53</f>
        <v>#REF!</v>
      </c>
      <c r="O46" s="685" t="e">
        <f>#REF!&amp;O$53&amp;#REF!&amp;$E53</f>
        <v>#REF!</v>
      </c>
      <c r="P46" s="685" t="e">
        <f>#REF!&amp;P$53&amp;#REF!&amp;$E53</f>
        <v>#REF!</v>
      </c>
      <c r="Q46" s="685" t="e">
        <f>#REF!&amp;Q$53&amp;#REF!&amp;$E53</f>
        <v>#REF!</v>
      </c>
      <c r="R46" s="685" t="e">
        <f>#REF!&amp;R$53&amp;#REF!&amp;$E53</f>
        <v>#REF!</v>
      </c>
      <c r="S46" s="685" t="e">
        <f>#REF!&amp;S$53&amp;#REF!&amp;$E53</f>
        <v>#REF!</v>
      </c>
      <c r="T46" s="685" t="e">
        <f>#REF!&amp;T$53&amp;#REF!&amp;$E53</f>
        <v>#REF!</v>
      </c>
      <c r="U46" s="685" t="e">
        <f>#REF!&amp;U$53&amp;#REF!&amp;$E53</f>
        <v>#REF!</v>
      </c>
      <c r="V46" s="685"/>
      <c r="W46" s="685"/>
      <c r="AA46" s="543"/>
    </row>
    <row r="47" spans="1:27" ht="23.25" hidden="1" customHeight="1">
      <c r="A47" s="679" t="e">
        <f>#REF!&amp;A$53&amp;#REF!&amp;$E54</f>
        <v>#REF!</v>
      </c>
      <c r="B47" s="686"/>
      <c r="C47" s="682"/>
      <c r="D47" s="682"/>
      <c r="E47" s="682"/>
      <c r="F47" s="682"/>
      <c r="G47" s="683"/>
      <c r="H47" s="679" t="e">
        <f>#REF!&amp;H$53&amp;#REF!&amp;$E54</f>
        <v>#REF!</v>
      </c>
      <c r="I47" s="683"/>
      <c r="J47" s="685" t="e">
        <f>#REF!&amp;J$53&amp;#REF!&amp;$E54</f>
        <v>#REF!</v>
      </c>
      <c r="K47" s="685" t="e">
        <f>#REF!&amp;K$53&amp;#REF!&amp;$E54</f>
        <v>#REF!</v>
      </c>
      <c r="L47" s="685" t="e">
        <f>#REF!&amp;L$53&amp;#REF!&amp;$E54</f>
        <v>#REF!</v>
      </c>
      <c r="M47" s="685" t="e">
        <f>#REF!&amp;M$53&amp;#REF!&amp;$E54</f>
        <v>#REF!</v>
      </c>
      <c r="N47" s="685" t="e">
        <f>#REF!&amp;N$53&amp;#REF!&amp;$E54</f>
        <v>#REF!</v>
      </c>
      <c r="O47" s="685" t="e">
        <f>#REF!&amp;O$53&amp;#REF!&amp;$E54</f>
        <v>#REF!</v>
      </c>
      <c r="P47" s="685" t="e">
        <f>#REF!&amp;P$53&amp;#REF!&amp;$E54</f>
        <v>#REF!</v>
      </c>
      <c r="Q47" s="685" t="e">
        <f>#REF!&amp;Q$53&amp;#REF!&amp;$E54</f>
        <v>#REF!</v>
      </c>
      <c r="R47" s="685" t="e">
        <f>#REF!&amp;R$53&amp;#REF!&amp;$E54</f>
        <v>#REF!</v>
      </c>
      <c r="S47" s="685" t="e">
        <f>#REF!&amp;S$53&amp;#REF!&amp;$E54</f>
        <v>#REF!</v>
      </c>
      <c r="T47" s="685" t="e">
        <f>#REF!&amp;T$53&amp;#REF!&amp;$E54</f>
        <v>#REF!</v>
      </c>
      <c r="U47" s="685" t="e">
        <f>#REF!&amp;U$53&amp;#REF!&amp;$E54</f>
        <v>#REF!</v>
      </c>
      <c r="V47" s="685"/>
      <c r="W47" s="685"/>
      <c r="AA47" s="543"/>
    </row>
    <row r="48" spans="1:27" ht="23.25" hidden="1" customHeight="1" thickBot="1">
      <c r="A48" s="679" t="e">
        <f>#REF!&amp;A$53&amp;#REF!&amp;$E55</f>
        <v>#REF!</v>
      </c>
      <c r="B48" s="686"/>
      <c r="C48" s="682"/>
      <c r="D48" s="687"/>
      <c r="E48" s="687"/>
      <c r="F48" s="682"/>
      <c r="G48" s="683"/>
      <c r="H48" s="679" t="e">
        <f>#REF!&amp;H$53&amp;#REF!&amp;$E55</f>
        <v>#REF!</v>
      </c>
      <c r="I48" s="683"/>
      <c r="J48" s="685" t="e">
        <f>#REF!&amp;J$53&amp;#REF!&amp;$E55</f>
        <v>#REF!</v>
      </c>
      <c r="K48" s="685" t="e">
        <f>#REF!&amp;K$53&amp;#REF!&amp;$E55</f>
        <v>#REF!</v>
      </c>
      <c r="L48" s="685" t="e">
        <f>#REF!&amp;L$53&amp;#REF!&amp;$E55</f>
        <v>#REF!</v>
      </c>
      <c r="M48" s="685" t="e">
        <f>#REF!&amp;M$53&amp;#REF!&amp;$E55</f>
        <v>#REF!</v>
      </c>
      <c r="N48" s="685" t="e">
        <f>#REF!&amp;N$53&amp;#REF!&amp;$E55</f>
        <v>#REF!</v>
      </c>
      <c r="O48" s="685" t="e">
        <f>#REF!&amp;O$53&amp;#REF!&amp;$E55</f>
        <v>#REF!</v>
      </c>
      <c r="P48" s="685" t="e">
        <f>#REF!&amp;P$53&amp;#REF!&amp;$E55</f>
        <v>#REF!</v>
      </c>
      <c r="Q48" s="685" t="e">
        <f>#REF!&amp;Q$53&amp;#REF!&amp;$E55</f>
        <v>#REF!</v>
      </c>
      <c r="R48" s="685" t="e">
        <f>#REF!&amp;R$53&amp;#REF!&amp;$E55</f>
        <v>#REF!</v>
      </c>
      <c r="S48" s="685" t="e">
        <f>#REF!&amp;S$53&amp;#REF!&amp;$E55</f>
        <v>#REF!</v>
      </c>
      <c r="T48" s="685" t="e">
        <f>#REF!&amp;T$53&amp;#REF!&amp;$E55</f>
        <v>#REF!</v>
      </c>
      <c r="U48" s="685" t="e">
        <f>#REF!&amp;U$53&amp;#REF!&amp;$E55</f>
        <v>#REF!</v>
      </c>
      <c r="V48" s="685"/>
      <c r="W48" s="685"/>
      <c r="AA48" s="543"/>
    </row>
    <row r="49" spans="1:27" ht="23.25" hidden="1" customHeight="1" thickBot="1">
      <c r="A49" s="679" t="e">
        <f>#REF!&amp;A$53&amp;#REF!&amp;$E57</f>
        <v>#REF!</v>
      </c>
      <c r="B49" s="686"/>
      <c r="C49" s="682"/>
      <c r="D49" s="549"/>
      <c r="E49" s="549"/>
      <c r="F49" s="682"/>
      <c r="G49" s="683"/>
      <c r="H49" s="679" t="e">
        <f>#REF!&amp;H$53&amp;#REF!&amp;$E57</f>
        <v>#REF!</v>
      </c>
      <c r="I49" s="683"/>
      <c r="J49" s="685" t="e">
        <f>#REF!&amp;J$53&amp;#REF!&amp;$E57</f>
        <v>#REF!</v>
      </c>
      <c r="K49" s="685" t="e">
        <f>#REF!&amp;K$53&amp;#REF!&amp;$E57</f>
        <v>#REF!</v>
      </c>
      <c r="L49" s="685" t="e">
        <f>#REF!&amp;L$53&amp;#REF!&amp;$E57</f>
        <v>#REF!</v>
      </c>
      <c r="M49" s="685" t="e">
        <f>#REF!&amp;M$53&amp;#REF!&amp;$E57</f>
        <v>#REF!</v>
      </c>
      <c r="N49" s="685" t="e">
        <f>#REF!&amp;N$53&amp;#REF!&amp;$E57</f>
        <v>#REF!</v>
      </c>
      <c r="O49" s="685" t="e">
        <f>#REF!&amp;O$53&amp;#REF!&amp;$E57</f>
        <v>#REF!</v>
      </c>
      <c r="P49" s="685" t="e">
        <f>#REF!&amp;P$53&amp;#REF!&amp;$E57</f>
        <v>#REF!</v>
      </c>
      <c r="Q49" s="685" t="e">
        <f>#REF!&amp;Q$53&amp;#REF!&amp;$E57</f>
        <v>#REF!</v>
      </c>
      <c r="R49" s="685" t="e">
        <f>#REF!&amp;R$53&amp;#REF!&amp;$E57</f>
        <v>#REF!</v>
      </c>
      <c r="S49" s="685" t="e">
        <f>#REF!&amp;S$53&amp;#REF!&amp;$E57</f>
        <v>#REF!</v>
      </c>
      <c r="T49" s="685" t="e">
        <f>#REF!&amp;T$53&amp;#REF!&amp;$E57</f>
        <v>#REF!</v>
      </c>
      <c r="U49" s="685" t="e">
        <f>#REF!&amp;U$53&amp;#REF!&amp;$E57</f>
        <v>#REF!</v>
      </c>
      <c r="V49" s="685"/>
      <c r="W49" s="685"/>
      <c r="AA49" s="543"/>
    </row>
    <row r="50" spans="1:27" ht="16.5" hidden="1" customHeight="1" thickBot="1">
      <c r="A50" s="679" t="e">
        <f>#REF!&amp;A$53&amp;#REF!&amp;$E60</f>
        <v>#REF!</v>
      </c>
      <c r="B50" s="686"/>
      <c r="C50" s="682"/>
      <c r="D50" s="830" t="s">
        <v>195</v>
      </c>
      <c r="E50" s="831"/>
      <c r="F50" s="682"/>
      <c r="G50" s="683"/>
      <c r="H50" s="679" t="e">
        <f>#REF!&amp;H$53&amp;#REF!&amp;$E60</f>
        <v>#REF!</v>
      </c>
      <c r="I50" s="683"/>
      <c r="J50" s="685" t="e">
        <f>#REF!&amp;J$53&amp;#REF!&amp;$E60</f>
        <v>#REF!</v>
      </c>
      <c r="K50" s="685" t="e">
        <f>#REF!&amp;K$53&amp;#REF!&amp;$E60</f>
        <v>#REF!</v>
      </c>
      <c r="L50" s="685" t="e">
        <f>#REF!&amp;L$53&amp;#REF!&amp;$E60</f>
        <v>#REF!</v>
      </c>
      <c r="M50" s="685" t="e">
        <f>#REF!&amp;M$53&amp;#REF!&amp;$E60</f>
        <v>#REF!</v>
      </c>
      <c r="N50" s="685" t="e">
        <f>#REF!&amp;N$53&amp;#REF!&amp;$E60</f>
        <v>#REF!</v>
      </c>
      <c r="O50" s="685" t="e">
        <f>#REF!&amp;O$53&amp;#REF!&amp;$E60</f>
        <v>#REF!</v>
      </c>
      <c r="P50" s="685" t="e">
        <f>#REF!&amp;P$53&amp;#REF!&amp;$E60</f>
        <v>#REF!</v>
      </c>
      <c r="Q50" s="685" t="e">
        <f>#REF!&amp;Q$53&amp;#REF!&amp;$E60</f>
        <v>#REF!</v>
      </c>
      <c r="R50" s="685" t="e">
        <f>#REF!&amp;R$53&amp;#REF!&amp;$E60</f>
        <v>#REF!</v>
      </c>
      <c r="S50" s="685" t="e">
        <f>#REF!&amp;S$53&amp;#REF!&amp;$E60</f>
        <v>#REF!</v>
      </c>
      <c r="T50" s="685" t="e">
        <f>#REF!&amp;T$53&amp;#REF!&amp;$E60</f>
        <v>#REF!</v>
      </c>
      <c r="U50" s="685" t="e">
        <f>#REF!&amp;U$53&amp;#REF!&amp;$E60</f>
        <v>#REF!</v>
      </c>
      <c r="V50" s="685"/>
      <c r="W50" s="685"/>
      <c r="AA50" s="543"/>
    </row>
    <row r="51" spans="1:27" ht="15.75" hidden="1" customHeight="1" thickBot="1">
      <c r="A51" s="679" t="e">
        <f>#REF!&amp;A$53&amp;#REF!&amp;$E61</f>
        <v>#REF!</v>
      </c>
      <c r="B51" s="686"/>
      <c r="C51" s="682"/>
      <c r="D51" s="832" t="s">
        <v>208</v>
      </c>
      <c r="E51" s="832"/>
      <c r="F51" s="682"/>
      <c r="G51" s="683"/>
      <c r="H51" s="679" t="e">
        <f>#REF!&amp;H$53&amp;#REF!&amp;$E61</f>
        <v>#REF!</v>
      </c>
      <c r="I51" s="683"/>
      <c r="J51" s="685" t="e">
        <f>#REF!&amp;J$53&amp;#REF!&amp;$E61</f>
        <v>#REF!</v>
      </c>
      <c r="K51" s="685" t="e">
        <f>#REF!&amp;K$53&amp;#REF!&amp;$E61</f>
        <v>#REF!</v>
      </c>
      <c r="L51" s="685" t="e">
        <f>#REF!&amp;L$53&amp;#REF!&amp;$E61</f>
        <v>#REF!</v>
      </c>
      <c r="M51" s="685" t="e">
        <f>#REF!&amp;M$53&amp;#REF!&amp;$E61</f>
        <v>#REF!</v>
      </c>
      <c r="N51" s="685" t="e">
        <f>#REF!&amp;N$53&amp;#REF!&amp;$E61</f>
        <v>#REF!</v>
      </c>
      <c r="O51" s="685" t="e">
        <f>#REF!&amp;O$53&amp;#REF!&amp;$E61</f>
        <v>#REF!</v>
      </c>
      <c r="P51" s="685" t="e">
        <f>#REF!&amp;P$53&amp;#REF!&amp;$E61</f>
        <v>#REF!</v>
      </c>
      <c r="Q51" s="685" t="e">
        <f>#REF!&amp;Q$53&amp;#REF!&amp;$E61</f>
        <v>#REF!</v>
      </c>
      <c r="R51" s="685" t="e">
        <f>#REF!&amp;R$53&amp;#REF!&amp;$E61</f>
        <v>#REF!</v>
      </c>
      <c r="S51" s="685" t="e">
        <f>#REF!&amp;S$53&amp;#REF!&amp;$E61</f>
        <v>#REF!</v>
      </c>
      <c r="T51" s="685" t="e">
        <f>#REF!&amp;T$53&amp;#REF!&amp;$E61</f>
        <v>#REF!</v>
      </c>
      <c r="U51" s="685" t="e">
        <f>#REF!&amp;U$53&amp;#REF!&amp;$E61</f>
        <v>#REF!</v>
      </c>
      <c r="V51" s="685"/>
      <c r="W51" s="685"/>
      <c r="AA51" s="543"/>
    </row>
    <row r="52" spans="1:27" ht="13.5" thickBot="1">
      <c r="A52" s="547" t="s">
        <v>191</v>
      </c>
      <c r="B52" s="688"/>
      <c r="C52" s="689"/>
      <c r="D52" s="690"/>
      <c r="E52" s="691"/>
      <c r="F52" s="692"/>
      <c r="G52" s="551"/>
      <c r="H52" s="547"/>
      <c r="I52" s="551"/>
      <c r="J52" s="833" t="s">
        <v>1004</v>
      </c>
      <c r="K52" s="834"/>
      <c r="L52" s="834"/>
      <c r="M52" s="834"/>
      <c r="N52" s="834"/>
      <c r="O52" s="834"/>
      <c r="P52" s="834"/>
      <c r="Q52" s="834"/>
      <c r="R52" s="834"/>
      <c r="S52" s="834"/>
      <c r="T52" s="834"/>
      <c r="U52" s="835"/>
      <c r="V52" s="754"/>
      <c r="W52" s="754" t="s">
        <v>1006</v>
      </c>
      <c r="X52" s="553" t="s">
        <v>1025</v>
      </c>
      <c r="Z52" s="836" t="s">
        <v>192</v>
      </c>
      <c r="AA52" s="543"/>
    </row>
    <row r="53" spans="1:27" ht="51.75" thickBot="1">
      <c r="A53" s="555">
        <v>41729</v>
      </c>
      <c r="B53" s="556" t="s">
        <v>193</v>
      </c>
      <c r="C53" s="758" t="s">
        <v>194</v>
      </c>
      <c r="D53" s="838" t="s">
        <v>195</v>
      </c>
      <c r="E53" s="831"/>
      <c r="F53" s="557" t="s">
        <v>196</v>
      </c>
      <c r="G53" s="558"/>
      <c r="H53" s="555" t="s">
        <v>1122</v>
      </c>
      <c r="I53" s="558"/>
      <c r="J53" s="559">
        <v>41730</v>
      </c>
      <c r="K53" s="560">
        <v>41760</v>
      </c>
      <c r="L53" s="560">
        <v>41791</v>
      </c>
      <c r="M53" s="560">
        <v>41821</v>
      </c>
      <c r="N53" s="560">
        <v>41852</v>
      </c>
      <c r="O53" s="560">
        <v>41883</v>
      </c>
      <c r="P53" s="560">
        <v>41913</v>
      </c>
      <c r="Q53" s="560">
        <v>41944</v>
      </c>
      <c r="R53" s="560">
        <v>41974</v>
      </c>
      <c r="S53" s="560">
        <v>42005</v>
      </c>
      <c r="T53" s="560">
        <v>42036</v>
      </c>
      <c r="U53" s="561">
        <v>42064</v>
      </c>
      <c r="V53" s="562"/>
      <c r="W53" s="563" t="s">
        <v>1010</v>
      </c>
      <c r="X53" s="563" t="s">
        <v>1010</v>
      </c>
      <c r="Z53" s="837"/>
      <c r="AA53" s="543"/>
    </row>
    <row r="54" spans="1:27" ht="15" hidden="1" customHeight="1">
      <c r="A54" s="693" t="s">
        <v>1056</v>
      </c>
      <c r="B54" s="839" t="s">
        <v>315</v>
      </c>
      <c r="C54" s="761" t="s">
        <v>296</v>
      </c>
      <c r="D54" s="841" t="s">
        <v>1057</v>
      </c>
      <c r="E54" s="842"/>
      <c r="F54" s="694"/>
      <c r="G54" s="695"/>
      <c r="H54" s="696"/>
      <c r="I54" s="695"/>
      <c r="J54" s="697"/>
      <c r="K54" s="698"/>
      <c r="L54" s="698"/>
      <c r="M54" s="698"/>
      <c r="N54" s="698"/>
      <c r="O54" s="698"/>
      <c r="P54" s="698"/>
      <c r="Q54" s="698"/>
      <c r="R54" s="698"/>
      <c r="S54" s="698"/>
      <c r="T54" s="698"/>
      <c r="U54" s="699"/>
      <c r="V54" s="700">
        <v>6.6</v>
      </c>
      <c r="W54" s="701" t="s">
        <v>1058</v>
      </c>
      <c r="X54" s="701"/>
      <c r="Z54" s="702" t="e">
        <f>#REF!*#REF!</f>
        <v>#REF!</v>
      </c>
      <c r="AA54" s="543"/>
    </row>
    <row r="55" spans="1:27" ht="15" hidden="1" customHeight="1">
      <c r="A55" s="660" t="s">
        <v>1056</v>
      </c>
      <c r="B55" s="840"/>
      <c r="C55" s="752" t="s">
        <v>296</v>
      </c>
      <c r="D55" s="808" t="s">
        <v>318</v>
      </c>
      <c r="E55" s="809"/>
      <c r="F55" s="703">
        <v>0.38</v>
      </c>
      <c r="G55" s="704"/>
      <c r="H55" s="705" t="s">
        <v>1059</v>
      </c>
      <c r="I55" s="704"/>
      <c r="J55" s="843">
        <v>49</v>
      </c>
      <c r="K55" s="844"/>
      <c r="L55" s="845"/>
      <c r="M55" s="846">
        <v>43</v>
      </c>
      <c r="N55" s="844"/>
      <c r="O55" s="845"/>
      <c r="P55" s="846">
        <v>37</v>
      </c>
      <c r="Q55" s="844"/>
      <c r="R55" s="845"/>
      <c r="S55" s="846">
        <v>35</v>
      </c>
      <c r="T55" s="844"/>
      <c r="U55" s="847"/>
      <c r="V55" s="706">
        <v>6.6</v>
      </c>
      <c r="W55" s="707" t="s">
        <v>1060</v>
      </c>
      <c r="X55" s="708"/>
      <c r="Z55" s="709" t="e">
        <f>#REF!*#REF!</f>
        <v>#REF!</v>
      </c>
      <c r="AA55" s="543"/>
    </row>
    <row r="56" spans="1:27" ht="15" hidden="1" customHeight="1">
      <c r="A56" s="660"/>
      <c r="B56" s="840"/>
      <c r="C56" s="752"/>
      <c r="D56" s="808" t="s">
        <v>1061</v>
      </c>
      <c r="E56" s="809"/>
      <c r="F56" s="710">
        <v>31.6</v>
      </c>
      <c r="G56" s="704"/>
      <c r="H56" s="705">
        <v>51</v>
      </c>
      <c r="I56" s="704"/>
      <c r="J56" s="711">
        <v>31.57</v>
      </c>
      <c r="K56" s="712">
        <v>31.57</v>
      </c>
      <c r="L56" s="712">
        <v>31.57</v>
      </c>
      <c r="M56" s="712">
        <v>31.57</v>
      </c>
      <c r="N56" s="712">
        <v>31.57</v>
      </c>
      <c r="O56" s="712">
        <v>31.57</v>
      </c>
      <c r="P56" s="712">
        <v>31.57</v>
      </c>
      <c r="Q56" s="712">
        <v>31.57</v>
      </c>
      <c r="R56" s="712">
        <v>31.57</v>
      </c>
      <c r="S56" s="712">
        <v>31.57</v>
      </c>
      <c r="T56" s="712">
        <v>31.57</v>
      </c>
      <c r="U56" s="713">
        <v>31.57</v>
      </c>
      <c r="V56" s="706"/>
      <c r="W56" s="714" t="s">
        <v>1062</v>
      </c>
      <c r="X56" s="708"/>
      <c r="Z56" s="709"/>
      <c r="AA56" s="543"/>
    </row>
    <row r="57" spans="1:27" ht="15" hidden="1" customHeight="1">
      <c r="A57" s="660" t="s">
        <v>1056</v>
      </c>
      <c r="B57" s="840"/>
      <c r="C57" s="752" t="s">
        <v>296</v>
      </c>
      <c r="D57" s="808" t="s">
        <v>1063</v>
      </c>
      <c r="E57" s="809"/>
      <c r="F57" s="703">
        <v>0.49</v>
      </c>
      <c r="G57" s="704"/>
      <c r="H57" s="705" t="s">
        <v>1064</v>
      </c>
      <c r="I57" s="704"/>
      <c r="J57" s="843">
        <v>6</v>
      </c>
      <c r="K57" s="844"/>
      <c r="L57" s="845"/>
      <c r="M57" s="846">
        <v>3</v>
      </c>
      <c r="N57" s="844"/>
      <c r="O57" s="845"/>
      <c r="P57" s="846">
        <v>3</v>
      </c>
      <c r="Q57" s="844"/>
      <c r="R57" s="845"/>
      <c r="S57" s="846">
        <v>2</v>
      </c>
      <c r="T57" s="844"/>
      <c r="U57" s="847"/>
      <c r="V57" s="706">
        <v>6.6</v>
      </c>
      <c r="W57" s="714" t="s">
        <v>1065</v>
      </c>
      <c r="X57" s="708"/>
      <c r="Z57" s="572" t="e">
        <f>#REF!*#REF!</f>
        <v>#REF!</v>
      </c>
      <c r="AA57" s="543"/>
    </row>
    <row r="58" spans="1:27" ht="15" hidden="1" customHeight="1">
      <c r="A58" s="660"/>
      <c r="B58" s="840"/>
      <c r="C58" s="752"/>
      <c r="D58" s="808" t="s">
        <v>1066</v>
      </c>
      <c r="E58" s="809"/>
      <c r="F58" s="710">
        <v>2.6</v>
      </c>
      <c r="G58" s="704"/>
      <c r="H58" s="705">
        <v>5</v>
      </c>
      <c r="I58" s="704"/>
      <c r="J58" s="711">
        <v>2.69</v>
      </c>
      <c r="K58" s="712">
        <v>2.69</v>
      </c>
      <c r="L58" s="712">
        <v>2.69</v>
      </c>
      <c r="M58" s="712">
        <v>2.69</v>
      </c>
      <c r="N58" s="712">
        <v>2.69</v>
      </c>
      <c r="O58" s="712">
        <v>2.69</v>
      </c>
      <c r="P58" s="712">
        <v>2.69</v>
      </c>
      <c r="Q58" s="712">
        <v>2.69</v>
      </c>
      <c r="R58" s="712">
        <v>2.69</v>
      </c>
      <c r="S58" s="712">
        <v>2.69</v>
      </c>
      <c r="T58" s="712">
        <v>2.69</v>
      </c>
      <c r="U58" s="713">
        <v>2.69</v>
      </c>
      <c r="V58" s="706"/>
      <c r="W58" s="714" t="s">
        <v>1062</v>
      </c>
      <c r="X58" s="708"/>
      <c r="Z58" s="572"/>
      <c r="AA58" s="543"/>
    </row>
    <row r="59" spans="1:27" ht="15" hidden="1" customHeight="1">
      <c r="A59" s="660" t="s">
        <v>1056</v>
      </c>
      <c r="B59" s="840"/>
      <c r="C59" s="752"/>
      <c r="D59" s="808" t="s">
        <v>1067</v>
      </c>
      <c r="E59" s="809"/>
      <c r="F59" s="715" t="s">
        <v>1068</v>
      </c>
      <c r="G59" s="704"/>
      <c r="H59" s="705" t="s">
        <v>1069</v>
      </c>
      <c r="I59" s="704"/>
      <c r="J59" s="848">
        <v>46</v>
      </c>
      <c r="K59" s="849"/>
      <c r="L59" s="850"/>
      <c r="M59" s="851">
        <v>40</v>
      </c>
      <c r="N59" s="849"/>
      <c r="O59" s="850"/>
      <c r="P59" s="851">
        <v>34</v>
      </c>
      <c r="Q59" s="849"/>
      <c r="R59" s="850"/>
      <c r="S59" s="851">
        <v>31</v>
      </c>
      <c r="T59" s="849"/>
      <c r="U59" s="852"/>
      <c r="V59" s="706">
        <v>6.6</v>
      </c>
      <c r="W59" s="714" t="s">
        <v>1070</v>
      </c>
      <c r="X59" s="708"/>
      <c r="Z59" s="572"/>
      <c r="AA59" s="543"/>
    </row>
    <row r="60" spans="1:27" ht="15.75" hidden="1" customHeight="1" thickBot="1">
      <c r="A60" s="660" t="s">
        <v>1056</v>
      </c>
      <c r="B60" s="840"/>
      <c r="C60" s="752" t="s">
        <v>319</v>
      </c>
      <c r="D60" s="808" t="s">
        <v>1071</v>
      </c>
      <c r="E60" s="809"/>
      <c r="F60" s="716" t="s">
        <v>1072</v>
      </c>
      <c r="G60" s="704"/>
      <c r="H60" s="705">
        <v>11</v>
      </c>
      <c r="I60" s="704"/>
      <c r="J60" s="717">
        <v>10</v>
      </c>
      <c r="K60" s="651">
        <v>10</v>
      </c>
      <c r="L60" s="651">
        <v>10</v>
      </c>
      <c r="M60" s="651">
        <v>10</v>
      </c>
      <c r="N60" s="651">
        <v>10</v>
      </c>
      <c r="O60" s="651">
        <v>10</v>
      </c>
      <c r="P60" s="651">
        <v>10</v>
      </c>
      <c r="Q60" s="651">
        <v>10</v>
      </c>
      <c r="R60" s="651">
        <v>10</v>
      </c>
      <c r="S60" s="651">
        <v>10</v>
      </c>
      <c r="T60" s="651">
        <v>10</v>
      </c>
      <c r="U60" s="718">
        <v>10</v>
      </c>
      <c r="V60" s="706">
        <v>6.6</v>
      </c>
      <c r="W60" s="719" t="s">
        <v>1073</v>
      </c>
      <c r="X60" s="708"/>
      <c r="Z60" s="572" t="e">
        <f>#REF!*#REF!</f>
        <v>#REF!</v>
      </c>
      <c r="AA60" s="543"/>
    </row>
    <row r="61" spans="1:27" ht="23.25" customHeight="1">
      <c r="A61" s="720" t="s">
        <v>1056</v>
      </c>
      <c r="B61" s="840"/>
      <c r="C61" s="752" t="s">
        <v>319</v>
      </c>
      <c r="D61" s="808" t="s">
        <v>320</v>
      </c>
      <c r="E61" s="809"/>
      <c r="F61" s="703" t="s">
        <v>1074</v>
      </c>
      <c r="G61" s="721"/>
      <c r="H61" s="630">
        <v>0.93500000000000005</v>
      </c>
      <c r="I61" s="721"/>
      <c r="J61" s="757">
        <v>0.95</v>
      </c>
      <c r="K61" s="763">
        <v>0.95</v>
      </c>
      <c r="L61" s="763">
        <v>0.95</v>
      </c>
      <c r="M61" s="763">
        <v>0.95</v>
      </c>
      <c r="N61" s="763">
        <v>0.95</v>
      </c>
      <c r="O61" s="763">
        <v>0.95</v>
      </c>
      <c r="P61" s="763">
        <v>0.95</v>
      </c>
      <c r="Q61" s="763">
        <v>0.95</v>
      </c>
      <c r="R61" s="763">
        <v>0.95</v>
      </c>
      <c r="S61" s="763">
        <v>0.95</v>
      </c>
      <c r="T61" s="763">
        <v>0.95</v>
      </c>
      <c r="U61" s="722">
        <v>0.95</v>
      </c>
      <c r="V61" s="706">
        <v>6.6</v>
      </c>
      <c r="W61" s="719" t="s">
        <v>1075</v>
      </c>
      <c r="X61" s="708"/>
      <c r="Z61" s="572" t="e">
        <f>#REF!*#REF!</f>
        <v>#REF!</v>
      </c>
      <c r="AA61" s="543"/>
    </row>
    <row r="62" spans="1:27" ht="12.75" customHeight="1">
      <c r="A62" s="723" t="s">
        <v>1048</v>
      </c>
      <c r="B62" s="840"/>
      <c r="C62" s="752" t="s">
        <v>197</v>
      </c>
      <c r="D62" s="808" t="s">
        <v>321</v>
      </c>
      <c r="E62" s="809"/>
      <c r="F62" s="770" t="s">
        <v>314</v>
      </c>
      <c r="G62" s="771"/>
      <c r="H62" s="724">
        <v>0.14599999999999999</v>
      </c>
      <c r="I62" s="771"/>
      <c r="J62" s="757">
        <v>0.14599999999999999</v>
      </c>
      <c r="K62" s="763">
        <v>0.14599999999999999</v>
      </c>
      <c r="L62" s="763">
        <v>0.14599999999999999</v>
      </c>
      <c r="M62" s="763">
        <v>0.14599999999999999</v>
      </c>
      <c r="N62" s="763">
        <v>0.14599999999999999</v>
      </c>
      <c r="O62" s="763">
        <v>0.14599999999999999</v>
      </c>
      <c r="P62" s="763">
        <v>0.14499999999999999</v>
      </c>
      <c r="Q62" s="763">
        <v>0.14499999999999999</v>
      </c>
      <c r="R62" s="763">
        <v>0.14499999999999999</v>
      </c>
      <c r="S62" s="763">
        <v>0.14499999999999999</v>
      </c>
      <c r="T62" s="763">
        <v>0.14499999999999999</v>
      </c>
      <c r="U62" s="763">
        <v>0.14499999999999999</v>
      </c>
      <c r="V62" s="713">
        <v>6</v>
      </c>
      <c r="W62" s="725" t="s">
        <v>1076</v>
      </c>
      <c r="X62" s="708"/>
      <c r="Z62" s="572" t="e">
        <f>#REF!*#REF!</f>
        <v>#REF!</v>
      </c>
      <c r="AA62" s="543"/>
    </row>
    <row r="63" spans="1:27" ht="38.25">
      <c r="A63" s="660" t="s">
        <v>1048</v>
      </c>
      <c r="B63" s="840"/>
      <c r="C63" s="752"/>
      <c r="D63" s="808" t="s">
        <v>322</v>
      </c>
      <c r="E63" s="809"/>
      <c r="F63" s="703" t="s">
        <v>314</v>
      </c>
      <c r="G63" s="704"/>
      <c r="H63" s="724">
        <v>5.3999999999999999E-2</v>
      </c>
      <c r="I63" s="704"/>
      <c r="J63" s="757">
        <v>4.4999999999999998E-2</v>
      </c>
      <c r="K63" s="763">
        <v>4.4999999999999998E-2</v>
      </c>
      <c r="L63" s="763">
        <v>4.4999999999999998E-2</v>
      </c>
      <c r="M63" s="763">
        <v>4.4999999999999998E-2</v>
      </c>
      <c r="N63" s="763">
        <v>4.4999999999999998E-2</v>
      </c>
      <c r="O63" s="763">
        <v>4.4999999999999998E-2</v>
      </c>
      <c r="P63" s="763">
        <v>4.4999999999999998E-2</v>
      </c>
      <c r="Q63" s="763">
        <v>4.4999999999999998E-2</v>
      </c>
      <c r="R63" s="763">
        <v>4.4999999999999998E-2</v>
      </c>
      <c r="S63" s="763">
        <v>4.4999999999999998E-2</v>
      </c>
      <c r="T63" s="763">
        <v>4.4999999999999998E-2</v>
      </c>
      <c r="U63" s="763">
        <v>4.4999999999999998E-2</v>
      </c>
      <c r="V63" s="713">
        <v>4</v>
      </c>
      <c r="W63" s="719" t="s">
        <v>1077</v>
      </c>
      <c r="X63" s="708"/>
      <c r="Z63" s="572" t="e">
        <f>#REF!*#REF!</f>
        <v>#REF!</v>
      </c>
      <c r="AA63" s="543"/>
    </row>
    <row r="64" spans="1:27" ht="12.75" customHeight="1">
      <c r="A64" s="660" t="s">
        <v>1048</v>
      </c>
      <c r="B64" s="840"/>
      <c r="C64" s="752"/>
      <c r="D64" s="808" t="s">
        <v>323</v>
      </c>
      <c r="E64" s="809"/>
      <c r="F64" s="703" t="s">
        <v>314</v>
      </c>
      <c r="G64" s="704"/>
      <c r="H64" s="724">
        <v>4.4999999999999998E-2</v>
      </c>
      <c r="I64" s="704"/>
      <c r="J64" s="750">
        <v>4.4999999999999998E-2</v>
      </c>
      <c r="K64" s="764">
        <v>4.4999999999999998E-2</v>
      </c>
      <c r="L64" s="764">
        <v>4.4999999999999998E-2</v>
      </c>
      <c r="M64" s="764">
        <v>4.4999999999999998E-2</v>
      </c>
      <c r="N64" s="764">
        <v>4.4999999999999998E-2</v>
      </c>
      <c r="O64" s="764">
        <v>4.4999999999999998E-2</v>
      </c>
      <c r="P64" s="764">
        <v>4.4999999999999998E-2</v>
      </c>
      <c r="Q64" s="764">
        <v>4.4999999999999998E-2</v>
      </c>
      <c r="R64" s="764">
        <v>4.4999999999999998E-2</v>
      </c>
      <c r="S64" s="764">
        <v>4.4999999999999998E-2</v>
      </c>
      <c r="T64" s="764">
        <v>4.4999999999999998E-2</v>
      </c>
      <c r="U64" s="764">
        <v>4.4999999999999998E-2</v>
      </c>
      <c r="V64" s="713">
        <v>6</v>
      </c>
      <c r="W64" s="726"/>
      <c r="X64" s="708"/>
      <c r="Z64" s="572" t="e">
        <f>#REF!*#REF!</f>
        <v>#REF!</v>
      </c>
      <c r="AA64" s="543"/>
    </row>
    <row r="65" spans="1:27" ht="25.5">
      <c r="A65" s="660" t="s">
        <v>1048</v>
      </c>
      <c r="B65" s="840"/>
      <c r="C65" s="752"/>
      <c r="D65" s="920" t="s">
        <v>1078</v>
      </c>
      <c r="E65" s="921"/>
      <c r="F65" s="716">
        <v>100</v>
      </c>
      <c r="G65" s="704"/>
      <c r="H65" s="705">
        <v>100</v>
      </c>
      <c r="I65" s="704"/>
      <c r="J65" s="717">
        <v>100</v>
      </c>
      <c r="K65" s="651">
        <v>100</v>
      </c>
      <c r="L65" s="651">
        <v>100</v>
      </c>
      <c r="M65" s="651">
        <v>100</v>
      </c>
      <c r="N65" s="651">
        <v>100</v>
      </c>
      <c r="O65" s="651">
        <v>100</v>
      </c>
      <c r="P65" s="651">
        <v>100</v>
      </c>
      <c r="Q65" s="651">
        <v>100</v>
      </c>
      <c r="R65" s="651">
        <v>100</v>
      </c>
      <c r="S65" s="651">
        <v>100</v>
      </c>
      <c r="T65" s="651">
        <v>100</v>
      </c>
      <c r="U65" s="718">
        <v>100</v>
      </c>
      <c r="V65" s="706">
        <v>6</v>
      </c>
      <c r="W65" s="727" t="s">
        <v>1079</v>
      </c>
      <c r="X65" s="728"/>
      <c r="Z65" s="572"/>
      <c r="AA65" s="543"/>
    </row>
    <row r="66" spans="1:27" ht="23.25" customHeight="1">
      <c r="A66" s="729" t="s">
        <v>1048</v>
      </c>
      <c r="B66" s="840"/>
      <c r="C66" s="752"/>
      <c r="D66" s="808" t="s">
        <v>1080</v>
      </c>
      <c r="E66" s="922"/>
      <c r="F66" s="730" t="s">
        <v>314</v>
      </c>
      <c r="G66" s="731"/>
      <c r="H66" s="661">
        <v>2.1999999999999999E-2</v>
      </c>
      <c r="I66" s="731"/>
      <c r="J66" s="733">
        <v>2.1266666666666666E-2</v>
      </c>
      <c r="K66" s="734">
        <v>1.9666666666666666E-2</v>
      </c>
      <c r="L66" s="734">
        <v>1.7366666666666666E-2</v>
      </c>
      <c r="M66" s="734">
        <v>1.7333333333333336E-2</v>
      </c>
      <c r="N66" s="734">
        <v>1.7600000000000001E-2</v>
      </c>
      <c r="O66" s="734">
        <v>1.8466666666666669E-2</v>
      </c>
      <c r="P66" s="734">
        <v>1.7233333333333333E-2</v>
      </c>
      <c r="Q66" s="734">
        <v>1.8500000000000003E-2</v>
      </c>
      <c r="R66" s="734">
        <v>2.3833333333333335E-2</v>
      </c>
      <c r="S66" s="734">
        <v>2.1366666666666669E-2</v>
      </c>
      <c r="T66" s="734">
        <v>2.0650000000000002E-2</v>
      </c>
      <c r="U66" s="735">
        <v>2.06E-2</v>
      </c>
      <c r="V66" s="706">
        <v>6</v>
      </c>
      <c r="W66" s="736" t="s">
        <v>1081</v>
      </c>
      <c r="X66" s="728" t="s">
        <v>1082</v>
      </c>
      <c r="Z66" s="572" t="e">
        <f>#REF!*#REF!</f>
        <v>#REF!</v>
      </c>
      <c r="AA66" s="543"/>
    </row>
    <row r="67" spans="1:27" ht="25.5">
      <c r="A67" s="729" t="s">
        <v>1048</v>
      </c>
      <c r="B67" s="840"/>
      <c r="C67" s="752"/>
      <c r="D67" s="876" t="s">
        <v>1083</v>
      </c>
      <c r="E67" s="877"/>
      <c r="F67" s="730" t="s">
        <v>314</v>
      </c>
      <c r="G67" s="737"/>
      <c r="H67" s="630">
        <v>0.87</v>
      </c>
      <c r="I67" s="737"/>
      <c r="J67" s="757">
        <v>0.91</v>
      </c>
      <c r="K67" s="763">
        <v>0.92</v>
      </c>
      <c r="L67" s="763">
        <v>0.93</v>
      </c>
      <c r="M67" s="763">
        <v>0.94</v>
      </c>
      <c r="N67" s="763">
        <v>0.96</v>
      </c>
      <c r="O67" s="763">
        <v>0.98</v>
      </c>
      <c r="P67" s="763">
        <v>0.98</v>
      </c>
      <c r="Q67" s="763">
        <v>0.98</v>
      </c>
      <c r="R67" s="763">
        <v>0.98</v>
      </c>
      <c r="S67" s="763">
        <v>0.98</v>
      </c>
      <c r="T67" s="763">
        <v>0.98</v>
      </c>
      <c r="U67" s="722">
        <v>0.98</v>
      </c>
      <c r="V67" s="706">
        <v>6</v>
      </c>
      <c r="W67" s="719" t="s">
        <v>1084</v>
      </c>
      <c r="X67" s="708"/>
      <c r="Z67" s="572"/>
      <c r="AA67" s="543"/>
    </row>
    <row r="68" spans="1:27" ht="23.25" customHeight="1">
      <c r="A68" s="729" t="s">
        <v>1048</v>
      </c>
      <c r="B68" s="840"/>
      <c r="C68" s="752" t="s">
        <v>198</v>
      </c>
      <c r="D68" s="808" t="s">
        <v>324</v>
      </c>
      <c r="E68" s="809"/>
      <c r="F68" s="627">
        <v>0.98</v>
      </c>
      <c r="G68" s="731"/>
      <c r="H68" s="630">
        <v>0.97699999999999998</v>
      </c>
      <c r="I68" s="731"/>
      <c r="J68" s="757">
        <v>0.98</v>
      </c>
      <c r="K68" s="763">
        <v>0.98</v>
      </c>
      <c r="L68" s="763">
        <v>0.98</v>
      </c>
      <c r="M68" s="763">
        <v>0.98</v>
      </c>
      <c r="N68" s="763">
        <v>0.98</v>
      </c>
      <c r="O68" s="763">
        <v>0.98</v>
      </c>
      <c r="P68" s="763">
        <v>0.98</v>
      </c>
      <c r="Q68" s="763">
        <v>0.98</v>
      </c>
      <c r="R68" s="763">
        <v>0.98</v>
      </c>
      <c r="S68" s="763">
        <v>0.98</v>
      </c>
      <c r="T68" s="763">
        <v>0.98</v>
      </c>
      <c r="U68" s="722">
        <v>0.98</v>
      </c>
      <c r="V68" s="706"/>
      <c r="W68" s="725" t="s">
        <v>1085</v>
      </c>
      <c r="X68" s="708" t="s">
        <v>1086</v>
      </c>
      <c r="Z68" s="572" t="e">
        <f>#REF!*#REF!</f>
        <v>#REF!</v>
      </c>
      <c r="AA68" s="543"/>
    </row>
    <row r="69" spans="1:27" ht="51" customHeight="1">
      <c r="A69" s="729" t="s">
        <v>1048</v>
      </c>
      <c r="B69" s="840" t="s">
        <v>325</v>
      </c>
      <c r="C69" s="752" t="s">
        <v>198</v>
      </c>
      <c r="D69" s="808" t="s">
        <v>326</v>
      </c>
      <c r="E69" s="809"/>
      <c r="F69" s="730" t="s">
        <v>314</v>
      </c>
      <c r="G69" s="731"/>
      <c r="H69" s="705">
        <v>6469</v>
      </c>
      <c r="I69" s="731"/>
      <c r="J69" s="717">
        <v>5882.9701735349818</v>
      </c>
      <c r="K69" s="651">
        <v>5836.7268781737766</v>
      </c>
      <c r="L69" s="651">
        <v>5790.8470798732023</v>
      </c>
      <c r="M69" s="651">
        <v>5745.3279213517435</v>
      </c>
      <c r="N69" s="651">
        <v>5700.1665677876463</v>
      </c>
      <c r="O69" s="651">
        <v>5655.3602066423737</v>
      </c>
      <c r="P69" s="651">
        <v>5610.9060474854477</v>
      </c>
      <c r="Q69" s="651">
        <v>5566.8013218206679</v>
      </c>
      <c r="R69" s="651">
        <v>5523.0432829136953</v>
      </c>
      <c r="S69" s="651">
        <v>5479.629205620995</v>
      </c>
      <c r="T69" s="651">
        <v>5436.5563862201179</v>
      </c>
      <c r="U69" s="718">
        <v>5393.8221422413217</v>
      </c>
      <c r="V69" s="813">
        <v>4</v>
      </c>
      <c r="W69" s="815" t="s">
        <v>1088</v>
      </c>
      <c r="X69" s="817" t="s">
        <v>1089</v>
      </c>
      <c r="Z69" s="572"/>
      <c r="AA69" s="543"/>
    </row>
    <row r="70" spans="1:27" ht="12.75" customHeight="1">
      <c r="A70" s="729" t="s">
        <v>1048</v>
      </c>
      <c r="B70" s="840"/>
      <c r="C70" s="752"/>
      <c r="D70" s="808" t="s">
        <v>327</v>
      </c>
      <c r="E70" s="809"/>
      <c r="F70" s="730" t="s">
        <v>314</v>
      </c>
      <c r="G70" s="731"/>
      <c r="H70" s="705">
        <v>887</v>
      </c>
      <c r="I70" s="731"/>
      <c r="J70" s="717">
        <v>738.00791877172605</v>
      </c>
      <c r="K70" s="651">
        <v>725.19560587572187</v>
      </c>
      <c r="L70" s="651">
        <v>712.60572333252242</v>
      </c>
      <c r="M70" s="651">
        <v>700.2344096018852</v>
      </c>
      <c r="N70" s="651">
        <v>688.07787018249837</v>
      </c>
      <c r="O70" s="651">
        <v>676.13237644814023</v>
      </c>
      <c r="P70" s="651">
        <v>664.39426450404335</v>
      </c>
      <c r="Q70" s="651">
        <v>652.85993406311297</v>
      </c>
      <c r="R70" s="651">
        <v>641.52584734165521</v>
      </c>
      <c r="S70" s="651">
        <v>630.38852797427603</v>
      </c>
      <c r="T70" s="651">
        <v>619.44455994761836</v>
      </c>
      <c r="U70" s="718">
        <v>608.69058655261017</v>
      </c>
      <c r="V70" s="814"/>
      <c r="W70" s="816"/>
      <c r="X70" s="818"/>
      <c r="Z70" s="572"/>
      <c r="AA70" s="543"/>
    </row>
    <row r="71" spans="1:27" ht="51">
      <c r="A71" s="729" t="s">
        <v>1048</v>
      </c>
      <c r="B71" s="840"/>
      <c r="C71" s="752"/>
      <c r="D71" s="820" t="s">
        <v>1090</v>
      </c>
      <c r="E71" s="821"/>
      <c r="F71" s="730" t="s">
        <v>314</v>
      </c>
      <c r="G71" s="737"/>
      <c r="H71" s="732" t="s">
        <v>1087</v>
      </c>
      <c r="I71" s="737"/>
      <c r="J71" s="717">
        <v>564</v>
      </c>
      <c r="K71" s="651">
        <v>571</v>
      </c>
      <c r="L71" s="651">
        <v>505</v>
      </c>
      <c r="M71" s="651">
        <v>566</v>
      </c>
      <c r="N71" s="651">
        <v>562</v>
      </c>
      <c r="O71" s="651">
        <v>537</v>
      </c>
      <c r="P71" s="651">
        <v>611</v>
      </c>
      <c r="Q71" s="651">
        <v>596</v>
      </c>
      <c r="R71" s="651">
        <v>634</v>
      </c>
      <c r="S71" s="651">
        <v>640</v>
      </c>
      <c r="T71" s="651">
        <v>512</v>
      </c>
      <c r="U71" s="718">
        <v>589</v>
      </c>
      <c r="V71" s="706">
        <v>4</v>
      </c>
      <c r="W71" s="727" t="s">
        <v>1091</v>
      </c>
      <c r="X71" s="819"/>
      <c r="Z71" s="572"/>
      <c r="AA71" s="543"/>
    </row>
    <row r="72" spans="1:27" ht="51">
      <c r="A72" s="729" t="s">
        <v>1030</v>
      </c>
      <c r="B72" s="840"/>
      <c r="C72" s="752" t="s">
        <v>198</v>
      </c>
      <c r="D72" s="808" t="s">
        <v>328</v>
      </c>
      <c r="E72" s="809"/>
      <c r="F72" s="738" t="s">
        <v>314</v>
      </c>
      <c r="G72" s="731"/>
      <c r="H72" s="732" t="s">
        <v>1123</v>
      </c>
      <c r="I72" s="731"/>
      <c r="J72" s="711">
        <v>2</v>
      </c>
      <c r="K72" s="712">
        <v>2</v>
      </c>
      <c r="L72" s="712">
        <v>2</v>
      </c>
      <c r="M72" s="712">
        <v>2</v>
      </c>
      <c r="N72" s="712">
        <v>2</v>
      </c>
      <c r="O72" s="712">
        <v>2</v>
      </c>
      <c r="P72" s="712">
        <v>2</v>
      </c>
      <c r="Q72" s="712">
        <v>2</v>
      </c>
      <c r="R72" s="712">
        <v>2</v>
      </c>
      <c r="S72" s="712">
        <v>2</v>
      </c>
      <c r="T72" s="712">
        <v>2</v>
      </c>
      <c r="U72" s="713">
        <v>2</v>
      </c>
      <c r="V72" s="706"/>
      <c r="W72" s="739"/>
      <c r="X72" s="728" t="s">
        <v>1092</v>
      </c>
      <c r="Z72" s="572"/>
      <c r="AA72" s="543"/>
    </row>
    <row r="73" spans="1:27" ht="51">
      <c r="A73" s="729" t="s">
        <v>1030</v>
      </c>
      <c r="B73" s="840"/>
      <c r="C73" s="752"/>
      <c r="D73" s="808" t="s">
        <v>1093</v>
      </c>
      <c r="E73" s="809"/>
      <c r="F73" s="730" t="s">
        <v>314</v>
      </c>
      <c r="G73" s="731"/>
      <c r="H73" s="732" t="s">
        <v>1094</v>
      </c>
      <c r="I73" s="731"/>
      <c r="J73" s="711">
        <v>2</v>
      </c>
      <c r="K73" s="712">
        <v>2</v>
      </c>
      <c r="L73" s="712">
        <v>2</v>
      </c>
      <c r="M73" s="712">
        <v>2</v>
      </c>
      <c r="N73" s="712">
        <v>2</v>
      </c>
      <c r="O73" s="712">
        <v>2</v>
      </c>
      <c r="P73" s="712">
        <v>2</v>
      </c>
      <c r="Q73" s="712">
        <v>2</v>
      </c>
      <c r="R73" s="712">
        <v>2</v>
      </c>
      <c r="S73" s="712">
        <v>2</v>
      </c>
      <c r="T73" s="712">
        <v>2</v>
      </c>
      <c r="U73" s="713">
        <v>2</v>
      </c>
      <c r="V73" s="740" t="s">
        <v>1095</v>
      </c>
      <c r="W73" s="741" t="s">
        <v>1096</v>
      </c>
      <c r="X73" s="772" t="s">
        <v>1097</v>
      </c>
      <c r="Z73" s="572"/>
      <c r="AA73" s="543"/>
    </row>
    <row r="74" spans="1:27" ht="23.25" customHeight="1">
      <c r="A74" s="729" t="s">
        <v>1030</v>
      </c>
      <c r="B74" s="840"/>
      <c r="C74" s="752" t="s">
        <v>329</v>
      </c>
      <c r="D74" s="808" t="s">
        <v>330</v>
      </c>
      <c r="E74" s="809"/>
      <c r="F74" s="730" t="s">
        <v>314</v>
      </c>
      <c r="G74" s="731"/>
      <c r="H74" s="661">
        <v>0.86</v>
      </c>
      <c r="I74" s="731"/>
      <c r="J74" s="822" t="s">
        <v>1098</v>
      </c>
      <c r="K74" s="823"/>
      <c r="L74" s="823"/>
      <c r="M74" s="824" t="s">
        <v>1098</v>
      </c>
      <c r="N74" s="823"/>
      <c r="O74" s="823"/>
      <c r="P74" s="824" t="s">
        <v>1098</v>
      </c>
      <c r="Q74" s="823"/>
      <c r="R74" s="823"/>
      <c r="S74" s="824" t="s">
        <v>1099</v>
      </c>
      <c r="T74" s="823"/>
      <c r="U74" s="825"/>
      <c r="V74" s="826" t="s">
        <v>1100</v>
      </c>
      <c r="W74" s="828" t="s">
        <v>1101</v>
      </c>
      <c r="X74" s="708"/>
      <c r="Z74" s="572"/>
    </row>
    <row r="75" spans="1:27" ht="23.25" customHeight="1">
      <c r="A75" s="729" t="s">
        <v>1030</v>
      </c>
      <c r="B75" s="840"/>
      <c r="C75" s="752"/>
      <c r="D75" s="808" t="s">
        <v>331</v>
      </c>
      <c r="E75" s="809"/>
      <c r="F75" s="730" t="s">
        <v>314</v>
      </c>
      <c r="G75" s="731"/>
      <c r="H75" s="661">
        <v>0.72</v>
      </c>
      <c r="I75" s="731"/>
      <c r="J75" s="822" t="s">
        <v>1102</v>
      </c>
      <c r="K75" s="823"/>
      <c r="L75" s="823"/>
      <c r="M75" s="824" t="s">
        <v>1103</v>
      </c>
      <c r="N75" s="823"/>
      <c r="O75" s="823"/>
      <c r="P75" s="824" t="s">
        <v>1104</v>
      </c>
      <c r="Q75" s="823"/>
      <c r="R75" s="823"/>
      <c r="S75" s="824" t="s">
        <v>1105</v>
      </c>
      <c r="T75" s="823"/>
      <c r="U75" s="825"/>
      <c r="V75" s="827"/>
      <c r="W75" s="829"/>
      <c r="X75" s="708"/>
      <c r="Z75" s="572"/>
    </row>
    <row r="76" spans="1:27" ht="23.25" customHeight="1">
      <c r="A76" s="729"/>
      <c r="B76" s="840"/>
      <c r="C76" s="752" t="s">
        <v>209</v>
      </c>
      <c r="D76" s="808" t="s">
        <v>1106</v>
      </c>
      <c r="E76" s="809"/>
      <c r="F76" s="730" t="s">
        <v>314</v>
      </c>
      <c r="G76" s="731"/>
      <c r="H76" s="742" t="s">
        <v>1107</v>
      </c>
      <c r="I76" s="731"/>
      <c r="J76" s="911">
        <v>0.22</v>
      </c>
      <c r="K76" s="912"/>
      <c r="L76" s="913"/>
      <c r="M76" s="914">
        <v>0.3</v>
      </c>
      <c r="N76" s="912"/>
      <c r="O76" s="913"/>
      <c r="P76" s="915">
        <v>0.41</v>
      </c>
      <c r="Q76" s="916"/>
      <c r="R76" s="917"/>
      <c r="S76" s="914">
        <v>0.85</v>
      </c>
      <c r="T76" s="912"/>
      <c r="U76" s="918"/>
      <c r="V76" s="773" t="s">
        <v>1108</v>
      </c>
      <c r="W76" s="774" t="s">
        <v>1109</v>
      </c>
      <c r="X76" s="708"/>
      <c r="Z76" s="572"/>
    </row>
    <row r="77" spans="1:27" ht="38.25">
      <c r="A77" s="729" t="s">
        <v>1110</v>
      </c>
      <c r="B77" s="840"/>
      <c r="C77" s="752"/>
      <c r="D77" s="808" t="s">
        <v>332</v>
      </c>
      <c r="E77" s="809"/>
      <c r="F77" s="641">
        <v>0.85</v>
      </c>
      <c r="G77" s="731"/>
      <c r="H77" s="661">
        <v>0.45</v>
      </c>
      <c r="I77" s="731"/>
      <c r="J77" s="810">
        <v>0.4</v>
      </c>
      <c r="K77" s="919"/>
      <c r="L77" s="919"/>
      <c r="M77" s="914">
        <v>0.5</v>
      </c>
      <c r="N77" s="912"/>
      <c r="O77" s="913"/>
      <c r="P77" s="915">
        <v>0.7</v>
      </c>
      <c r="Q77" s="916"/>
      <c r="R77" s="917"/>
      <c r="S77" s="914">
        <v>0.95</v>
      </c>
      <c r="T77" s="912"/>
      <c r="U77" s="918"/>
      <c r="V77" s="775" t="s">
        <v>1111</v>
      </c>
      <c r="W77" s="776" t="s">
        <v>1112</v>
      </c>
      <c r="X77" s="728"/>
      <c r="Z77" s="572"/>
    </row>
    <row r="78" spans="1:27" ht="63.75">
      <c r="A78" s="729" t="s">
        <v>1113</v>
      </c>
      <c r="B78" s="840"/>
      <c r="C78" s="752" t="s">
        <v>1114</v>
      </c>
      <c r="D78" s="808" t="s">
        <v>333</v>
      </c>
      <c r="E78" s="809"/>
      <c r="F78" s="730" t="s">
        <v>314</v>
      </c>
      <c r="G78" s="731"/>
      <c r="H78" s="742">
        <v>0.25</v>
      </c>
      <c r="I78" s="731"/>
      <c r="J78" s="810">
        <v>0.25</v>
      </c>
      <c r="K78" s="802"/>
      <c r="L78" s="802"/>
      <c r="M78" s="811">
        <v>0.25</v>
      </c>
      <c r="N78" s="812"/>
      <c r="O78" s="812"/>
      <c r="P78" s="811">
        <v>0.5</v>
      </c>
      <c r="Q78" s="812"/>
      <c r="R78" s="812"/>
      <c r="S78" s="801">
        <v>0.85</v>
      </c>
      <c r="T78" s="802"/>
      <c r="U78" s="803"/>
      <c r="V78" s="775" t="s">
        <v>1115</v>
      </c>
      <c r="W78" s="777" t="s">
        <v>1116</v>
      </c>
      <c r="X78" s="708"/>
      <c r="Z78" s="572"/>
    </row>
    <row r="79" spans="1:27" ht="38.25">
      <c r="A79" s="729" t="s">
        <v>1113</v>
      </c>
      <c r="B79" s="840"/>
      <c r="C79" s="752" t="s">
        <v>1114</v>
      </c>
      <c r="D79" s="808" t="s">
        <v>334</v>
      </c>
      <c r="E79" s="809"/>
      <c r="F79" s="730" t="s">
        <v>314</v>
      </c>
      <c r="G79" s="731"/>
      <c r="H79" s="630">
        <v>0.56999999999999995</v>
      </c>
      <c r="I79" s="731"/>
      <c r="J79" s="810">
        <v>0.56999999999999995</v>
      </c>
      <c r="K79" s="802"/>
      <c r="L79" s="802"/>
      <c r="M79" s="811">
        <v>0.56999999999999995</v>
      </c>
      <c r="N79" s="812"/>
      <c r="O79" s="812"/>
      <c r="P79" s="811">
        <v>0.57999999999999996</v>
      </c>
      <c r="Q79" s="812"/>
      <c r="R79" s="812"/>
      <c r="S79" s="801">
        <v>0.59</v>
      </c>
      <c r="T79" s="802"/>
      <c r="U79" s="803"/>
      <c r="V79" s="740">
        <v>7</v>
      </c>
      <c r="W79" s="777" t="s">
        <v>1117</v>
      </c>
      <c r="X79" s="708"/>
      <c r="Z79" s="572"/>
    </row>
    <row r="80" spans="1:27" ht="38.25">
      <c r="A80" s="729" t="s">
        <v>1118</v>
      </c>
      <c r="B80" s="840"/>
      <c r="C80" s="752" t="s">
        <v>209</v>
      </c>
      <c r="D80" s="808" t="s">
        <v>210</v>
      </c>
      <c r="E80" s="808"/>
      <c r="F80" s="730" t="s">
        <v>314</v>
      </c>
      <c r="G80" s="731"/>
      <c r="H80" s="630">
        <v>6.0999999999999999E-2</v>
      </c>
      <c r="I80" s="731"/>
      <c r="J80" s="810">
        <v>5.8000000000000003E-2</v>
      </c>
      <c r="K80" s="802"/>
      <c r="L80" s="802"/>
      <c r="M80" s="801">
        <v>5.7000000000000002E-2</v>
      </c>
      <c r="N80" s="802"/>
      <c r="O80" s="802"/>
      <c r="P80" s="801">
        <v>5.6000000000000001E-2</v>
      </c>
      <c r="Q80" s="802"/>
      <c r="R80" s="802"/>
      <c r="S80" s="801">
        <v>5.5E-2</v>
      </c>
      <c r="T80" s="802"/>
      <c r="U80" s="803"/>
      <c r="V80" s="773" t="s">
        <v>1119</v>
      </c>
      <c r="W80" s="774" t="s">
        <v>1120</v>
      </c>
      <c r="X80" s="708"/>
      <c r="Z80" s="572" t="e">
        <f>#REF!*#REF!</f>
        <v>#REF!</v>
      </c>
    </row>
    <row r="81" spans="1:26" ht="12.75" customHeight="1">
      <c r="A81" s="729" t="s">
        <v>1121</v>
      </c>
      <c r="B81" s="840"/>
      <c r="C81" s="804" t="s">
        <v>335</v>
      </c>
      <c r="D81" s="806" t="s">
        <v>336</v>
      </c>
      <c r="E81" s="806"/>
      <c r="F81" s="730" t="s">
        <v>337</v>
      </c>
      <c r="G81" s="731"/>
      <c r="H81" s="732"/>
      <c r="I81" s="731"/>
      <c r="J81" s="711"/>
      <c r="K81" s="712"/>
      <c r="L81" s="712"/>
      <c r="M81" s="712"/>
      <c r="N81" s="712"/>
      <c r="O81" s="712"/>
      <c r="P81" s="712"/>
      <c r="Q81" s="712"/>
      <c r="R81" s="712"/>
      <c r="S81" s="712"/>
      <c r="T81" s="712"/>
      <c r="U81" s="713"/>
      <c r="V81" s="706"/>
      <c r="W81" s="739"/>
      <c r="X81" s="708"/>
      <c r="Z81" s="572" t="e">
        <f>#REF!*#REF!</f>
        <v>#REF!</v>
      </c>
    </row>
    <row r="82" spans="1:26" ht="13.5" thickBot="1">
      <c r="A82" s="590" t="s">
        <v>1121</v>
      </c>
      <c r="B82" s="879"/>
      <c r="C82" s="805"/>
      <c r="D82" s="807" t="s">
        <v>338</v>
      </c>
      <c r="E82" s="807"/>
      <c r="F82" s="743" t="s">
        <v>314</v>
      </c>
      <c r="G82" s="731"/>
      <c r="H82" s="593"/>
      <c r="I82" s="731"/>
      <c r="J82" s="744"/>
      <c r="K82" s="745"/>
      <c r="L82" s="745"/>
      <c r="M82" s="745"/>
      <c r="N82" s="745"/>
      <c r="O82" s="745"/>
      <c r="P82" s="745"/>
      <c r="Q82" s="745"/>
      <c r="R82" s="745"/>
      <c r="S82" s="745"/>
      <c r="T82" s="745"/>
      <c r="U82" s="746"/>
      <c r="V82" s="747"/>
      <c r="W82" s="748"/>
      <c r="X82" s="749"/>
      <c r="Z82" s="572" t="e">
        <f>#REF!*#REF!</f>
        <v>#REF!</v>
      </c>
    </row>
  </sheetData>
  <mergeCells count="174">
    <mergeCell ref="H2:O4"/>
    <mergeCell ref="A2:F4"/>
    <mergeCell ref="D20:E20"/>
    <mergeCell ref="J20:L20"/>
    <mergeCell ref="M20:O20"/>
    <mergeCell ref="P20:R20"/>
    <mergeCell ref="S20:U20"/>
    <mergeCell ref="D21:E21"/>
    <mergeCell ref="D35:E35"/>
    <mergeCell ref="J9:U9"/>
    <mergeCell ref="P17:R17"/>
    <mergeCell ref="S17:U17"/>
    <mergeCell ref="D18:E18"/>
    <mergeCell ref="J18:L18"/>
    <mergeCell ref="M18:O18"/>
    <mergeCell ref="P18:R18"/>
    <mergeCell ref="S18:U18"/>
    <mergeCell ref="D19:E19"/>
    <mergeCell ref="J19:L19"/>
    <mergeCell ref="M19:O19"/>
    <mergeCell ref="P19:R19"/>
    <mergeCell ref="S19:U19"/>
    <mergeCell ref="C6:E6"/>
    <mergeCell ref="J6:J7"/>
    <mergeCell ref="B36:B43"/>
    <mergeCell ref="C36:C38"/>
    <mergeCell ref="D36:E36"/>
    <mergeCell ref="D37:E37"/>
    <mergeCell ref="J21:L21"/>
    <mergeCell ref="M21:O21"/>
    <mergeCell ref="P21:R21"/>
    <mergeCell ref="S21:U21"/>
    <mergeCell ref="J23:U23"/>
    <mergeCell ref="D34:E34"/>
    <mergeCell ref="K6:L7"/>
    <mergeCell ref="Q6:S7"/>
    <mergeCell ref="T6:T7"/>
    <mergeCell ref="C7:E7"/>
    <mergeCell ref="U7:Y7"/>
    <mergeCell ref="H6:H8"/>
    <mergeCell ref="B76:B82"/>
    <mergeCell ref="D76:E76"/>
    <mergeCell ref="J76:L76"/>
    <mergeCell ref="M76:O76"/>
    <mergeCell ref="P76:R76"/>
    <mergeCell ref="S76:U76"/>
    <mergeCell ref="D60:E60"/>
    <mergeCell ref="D61:E61"/>
    <mergeCell ref="D62:E62"/>
    <mergeCell ref="D63:E63"/>
    <mergeCell ref="D77:E77"/>
    <mergeCell ref="J77:L77"/>
    <mergeCell ref="M77:O77"/>
    <mergeCell ref="P77:R77"/>
    <mergeCell ref="S77:U77"/>
    <mergeCell ref="D64:E64"/>
    <mergeCell ref="D65:E65"/>
    <mergeCell ref="D66:E66"/>
    <mergeCell ref="D67:E67"/>
    <mergeCell ref="D68:E68"/>
    <mergeCell ref="B69:B75"/>
    <mergeCell ref="D69:E69"/>
    <mergeCell ref="D80:E80"/>
    <mergeCell ref="J80:L80"/>
    <mergeCell ref="Z9:Z10"/>
    <mergeCell ref="D10:E10"/>
    <mergeCell ref="B11:B21"/>
    <mergeCell ref="C11:C20"/>
    <mergeCell ref="D11:D14"/>
    <mergeCell ref="F11:F13"/>
    <mergeCell ref="V11:V13"/>
    <mergeCell ref="W11:W13"/>
    <mergeCell ref="X11:X13"/>
    <mergeCell ref="D15:E15"/>
    <mergeCell ref="J15:L15"/>
    <mergeCell ref="M15:O15"/>
    <mergeCell ref="P15:R15"/>
    <mergeCell ref="S15:U15"/>
    <mergeCell ref="X15:X20"/>
    <mergeCell ref="D16:E16"/>
    <mergeCell ref="F16:F20"/>
    <mergeCell ref="J16:L16"/>
    <mergeCell ref="M16:O16"/>
    <mergeCell ref="P16:R16"/>
    <mergeCell ref="S16:U16"/>
    <mergeCell ref="D17:E17"/>
    <mergeCell ref="J17:L17"/>
    <mergeCell ref="M17:O17"/>
    <mergeCell ref="Z23:Z24"/>
    <mergeCell ref="D24:E24"/>
    <mergeCell ref="B25:B35"/>
    <mergeCell ref="C25:C30"/>
    <mergeCell ref="D25:E25"/>
    <mergeCell ref="V25:V26"/>
    <mergeCell ref="W25:W26"/>
    <mergeCell ref="X25:X26"/>
    <mergeCell ref="D26:E26"/>
    <mergeCell ref="D27:E27"/>
    <mergeCell ref="D28:E28"/>
    <mergeCell ref="D29:E29"/>
    <mergeCell ref="D30:E30"/>
    <mergeCell ref="C31:C32"/>
    <mergeCell ref="D31:E31"/>
    <mergeCell ref="D32:E32"/>
    <mergeCell ref="C33:C34"/>
    <mergeCell ref="D33:E33"/>
    <mergeCell ref="V37:V38"/>
    <mergeCell ref="X37:X38"/>
    <mergeCell ref="D38:E38"/>
    <mergeCell ref="C39:C43"/>
    <mergeCell ref="D39:E39"/>
    <mergeCell ref="D40:E40"/>
    <mergeCell ref="D41:E41"/>
    <mergeCell ref="D42:E42"/>
    <mergeCell ref="D43:E43"/>
    <mergeCell ref="D50:E50"/>
    <mergeCell ref="D51:E51"/>
    <mergeCell ref="J52:U52"/>
    <mergeCell ref="Z52:Z53"/>
    <mergeCell ref="D53:E53"/>
    <mergeCell ref="B54:B68"/>
    <mergeCell ref="D54:E54"/>
    <mergeCell ref="D55:E55"/>
    <mergeCell ref="J55:L55"/>
    <mergeCell ref="M55:O55"/>
    <mergeCell ref="P55:R55"/>
    <mergeCell ref="S55:U55"/>
    <mergeCell ref="D56:E56"/>
    <mergeCell ref="D57:E57"/>
    <mergeCell ref="J57:L57"/>
    <mergeCell ref="M57:O57"/>
    <mergeCell ref="P57:R57"/>
    <mergeCell ref="S57:U57"/>
    <mergeCell ref="D58:E58"/>
    <mergeCell ref="D59:E59"/>
    <mergeCell ref="J59:L59"/>
    <mergeCell ref="M59:O59"/>
    <mergeCell ref="P59:R59"/>
    <mergeCell ref="S59:U59"/>
    <mergeCell ref="V69:V70"/>
    <mergeCell ref="W69:W70"/>
    <mergeCell ref="X69:X71"/>
    <mergeCell ref="D70:E70"/>
    <mergeCell ref="D71:E71"/>
    <mergeCell ref="D72:E72"/>
    <mergeCell ref="D73:E73"/>
    <mergeCell ref="D74:E74"/>
    <mergeCell ref="J74:L74"/>
    <mergeCell ref="M74:O74"/>
    <mergeCell ref="P74:R74"/>
    <mergeCell ref="S74:U74"/>
    <mergeCell ref="V74:V75"/>
    <mergeCell ref="W74:W75"/>
    <mergeCell ref="D75:E75"/>
    <mergeCell ref="J75:L75"/>
    <mergeCell ref="M75:O75"/>
    <mergeCell ref="P75:R75"/>
    <mergeCell ref="S75:U75"/>
    <mergeCell ref="M80:O80"/>
    <mergeCell ref="P80:R80"/>
    <mergeCell ref="S80:U80"/>
    <mergeCell ref="C81:C82"/>
    <mergeCell ref="D81:E81"/>
    <mergeCell ref="D82:E82"/>
    <mergeCell ref="D78:E78"/>
    <mergeCell ref="J78:L78"/>
    <mergeCell ref="M78:O78"/>
    <mergeCell ref="P78:R78"/>
    <mergeCell ref="S78:U78"/>
    <mergeCell ref="D79:E79"/>
    <mergeCell ref="J79:L79"/>
    <mergeCell ref="M79:O79"/>
    <mergeCell ref="P79:R79"/>
    <mergeCell ref="S79:U79"/>
  </mergeCells>
  <printOptions horizontalCentered="1"/>
  <pageMargins left="0.23622047244094491" right="0.23622047244094491" top="0.74803149606299213" bottom="0.74803149606299213" header="0.31496062992125984" footer="0.31496062992125984"/>
  <pageSetup paperSize="9" scale="45" fitToHeight="3" orientation="landscape" horizontalDpi="300" r:id="rId1"/>
  <headerFooter>
    <oddFooter>&amp;L&amp;F&amp;R&amp;A</oddFooter>
  </headerFooter>
  <rowBreaks count="2" manualBreakCount="2">
    <brk id="32" max="16383" man="1"/>
    <brk id="53"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L71"/>
  <sheetViews>
    <sheetView view="pageBreakPreview" zoomScale="60" zoomScaleNormal="100" workbookViewId="0">
      <selection activeCell="G18" sqref="G18"/>
    </sheetView>
  </sheetViews>
  <sheetFormatPr defaultRowHeight="15.75"/>
  <cols>
    <col min="1" max="1" width="37" style="3" customWidth="1"/>
    <col min="2" max="2" width="9.88671875" style="1" customWidth="1"/>
    <col min="3" max="3" width="9.88671875" style="3" hidden="1" customWidth="1"/>
    <col min="4" max="4" width="9.88671875" style="1" customWidth="1"/>
    <col min="5" max="5" width="9.88671875" style="2" hidden="1" customWidth="1"/>
    <col min="6" max="6" width="9.88671875" style="1" customWidth="1"/>
    <col min="7" max="7" width="9.88671875" style="2" hidden="1" customWidth="1"/>
    <col min="8" max="245" width="8.88671875" style="3"/>
    <col min="246" max="246" width="37" style="3" customWidth="1"/>
    <col min="247" max="254" width="6.77734375" style="3" customWidth="1"/>
    <col min="255" max="255" width="8" style="3" customWidth="1"/>
    <col min="256" max="261" width="6.77734375" style="3" customWidth="1"/>
    <col min="262" max="262" width="8.44140625" style="3" customWidth="1"/>
    <col min="263" max="263" width="7.21875" style="3" customWidth="1"/>
    <col min="264" max="501" width="8.88671875" style="3"/>
    <col min="502" max="502" width="37" style="3" customWidth="1"/>
    <col min="503" max="510" width="6.77734375" style="3" customWidth="1"/>
    <col min="511" max="511" width="8" style="3" customWidth="1"/>
    <col min="512" max="517" width="6.77734375" style="3" customWidth="1"/>
    <col min="518" max="518" width="8.44140625" style="3" customWidth="1"/>
    <col min="519" max="519" width="7.21875" style="3" customWidth="1"/>
    <col min="520" max="757" width="8.88671875" style="3"/>
    <col min="758" max="758" width="37" style="3" customWidth="1"/>
    <col min="759" max="766" width="6.77734375" style="3" customWidth="1"/>
    <col min="767" max="767" width="8" style="3" customWidth="1"/>
    <col min="768" max="773" width="6.77734375" style="3" customWidth="1"/>
    <col min="774" max="774" width="8.44140625" style="3" customWidth="1"/>
    <col min="775" max="775" width="7.21875" style="3" customWidth="1"/>
    <col min="776" max="1013" width="8.88671875" style="3"/>
    <col min="1014" max="1014" width="37" style="3" customWidth="1"/>
    <col min="1015" max="1022" width="6.77734375" style="3" customWidth="1"/>
    <col min="1023" max="1023" width="8" style="3" customWidth="1"/>
    <col min="1024" max="1029" width="6.77734375" style="3" customWidth="1"/>
    <col min="1030" max="1030" width="8.44140625" style="3" customWidth="1"/>
    <col min="1031" max="1031" width="7.21875" style="3" customWidth="1"/>
    <col min="1032" max="1269" width="8.88671875" style="3"/>
    <col min="1270" max="1270" width="37" style="3" customWidth="1"/>
    <col min="1271" max="1278" width="6.77734375" style="3" customWidth="1"/>
    <col min="1279" max="1279" width="8" style="3" customWidth="1"/>
    <col min="1280" max="1285" width="6.77734375" style="3" customWidth="1"/>
    <col min="1286" max="1286" width="8.44140625" style="3" customWidth="1"/>
    <col min="1287" max="1287" width="7.21875" style="3" customWidth="1"/>
    <col min="1288" max="1525" width="8.88671875" style="3"/>
    <col min="1526" max="1526" width="37" style="3" customWidth="1"/>
    <col min="1527" max="1534" width="6.77734375" style="3" customWidth="1"/>
    <col min="1535" max="1535" width="8" style="3" customWidth="1"/>
    <col min="1536" max="1541" width="6.77734375" style="3" customWidth="1"/>
    <col min="1542" max="1542" width="8.44140625" style="3" customWidth="1"/>
    <col min="1543" max="1543" width="7.21875" style="3" customWidth="1"/>
    <col min="1544" max="1781" width="8.88671875" style="3"/>
    <col min="1782" max="1782" width="37" style="3" customWidth="1"/>
    <col min="1783" max="1790" width="6.77734375" style="3" customWidth="1"/>
    <col min="1791" max="1791" width="8" style="3" customWidth="1"/>
    <col min="1792" max="1797" width="6.77734375" style="3" customWidth="1"/>
    <col min="1798" max="1798" width="8.44140625" style="3" customWidth="1"/>
    <col min="1799" max="1799" width="7.21875" style="3" customWidth="1"/>
    <col min="1800" max="2037" width="8.88671875" style="3"/>
    <col min="2038" max="2038" width="37" style="3" customWidth="1"/>
    <col min="2039" max="2046" width="6.77734375" style="3" customWidth="1"/>
    <col min="2047" max="2047" width="8" style="3" customWidth="1"/>
    <col min="2048" max="2053" width="6.77734375" style="3" customWidth="1"/>
    <col min="2054" max="2054" width="8.44140625" style="3" customWidth="1"/>
    <col min="2055" max="2055" width="7.21875" style="3" customWidth="1"/>
    <col min="2056" max="2293" width="8.88671875" style="3"/>
    <col min="2294" max="2294" width="37" style="3" customWidth="1"/>
    <col min="2295" max="2302" width="6.77734375" style="3" customWidth="1"/>
    <col min="2303" max="2303" width="8" style="3" customWidth="1"/>
    <col min="2304" max="2309" width="6.77734375" style="3" customWidth="1"/>
    <col min="2310" max="2310" width="8.44140625" style="3" customWidth="1"/>
    <col min="2311" max="2311" width="7.21875" style="3" customWidth="1"/>
    <col min="2312" max="2549" width="8.88671875" style="3"/>
    <col min="2550" max="2550" width="37" style="3" customWidth="1"/>
    <col min="2551" max="2558" width="6.77734375" style="3" customWidth="1"/>
    <col min="2559" max="2559" width="8" style="3" customWidth="1"/>
    <col min="2560" max="2565" width="6.77734375" style="3" customWidth="1"/>
    <col min="2566" max="2566" width="8.44140625" style="3" customWidth="1"/>
    <col min="2567" max="2567" width="7.21875" style="3" customWidth="1"/>
    <col min="2568" max="2805" width="8.88671875" style="3"/>
    <col min="2806" max="2806" width="37" style="3" customWidth="1"/>
    <col min="2807" max="2814" width="6.77734375" style="3" customWidth="1"/>
    <col min="2815" max="2815" width="8" style="3" customWidth="1"/>
    <col min="2816" max="2821" width="6.77734375" style="3" customWidth="1"/>
    <col min="2822" max="2822" width="8.44140625" style="3" customWidth="1"/>
    <col min="2823" max="2823" width="7.21875" style="3" customWidth="1"/>
    <col min="2824" max="3061" width="8.88671875" style="3"/>
    <col min="3062" max="3062" width="37" style="3" customWidth="1"/>
    <col min="3063" max="3070" width="6.77734375" style="3" customWidth="1"/>
    <col min="3071" max="3071" width="8" style="3" customWidth="1"/>
    <col min="3072" max="3077" width="6.77734375" style="3" customWidth="1"/>
    <col min="3078" max="3078" width="8.44140625" style="3" customWidth="1"/>
    <col min="3079" max="3079" width="7.21875" style="3" customWidth="1"/>
    <col min="3080" max="3317" width="8.88671875" style="3"/>
    <col min="3318" max="3318" width="37" style="3" customWidth="1"/>
    <col min="3319" max="3326" width="6.77734375" style="3" customWidth="1"/>
    <col min="3327" max="3327" width="8" style="3" customWidth="1"/>
    <col min="3328" max="3333" width="6.77734375" style="3" customWidth="1"/>
    <col min="3334" max="3334" width="8.44140625" style="3" customWidth="1"/>
    <col min="3335" max="3335" width="7.21875" style="3" customWidth="1"/>
    <col min="3336" max="3573" width="8.88671875" style="3"/>
    <col min="3574" max="3574" width="37" style="3" customWidth="1"/>
    <col min="3575" max="3582" width="6.77734375" style="3" customWidth="1"/>
    <col min="3583" max="3583" width="8" style="3" customWidth="1"/>
    <col min="3584" max="3589" width="6.77734375" style="3" customWidth="1"/>
    <col min="3590" max="3590" width="8.44140625" style="3" customWidth="1"/>
    <col min="3591" max="3591" width="7.21875" style="3" customWidth="1"/>
    <col min="3592" max="3829" width="8.88671875" style="3"/>
    <col min="3830" max="3830" width="37" style="3" customWidth="1"/>
    <col min="3831" max="3838" width="6.77734375" style="3" customWidth="1"/>
    <col min="3839" max="3839" width="8" style="3" customWidth="1"/>
    <col min="3840" max="3845" width="6.77734375" style="3" customWidth="1"/>
    <col min="3846" max="3846" width="8.44140625" style="3" customWidth="1"/>
    <col min="3847" max="3847" width="7.21875" style="3" customWidth="1"/>
    <col min="3848" max="4085" width="8.88671875" style="3"/>
    <col min="4086" max="4086" width="37" style="3" customWidth="1"/>
    <col min="4087" max="4094" width="6.77734375" style="3" customWidth="1"/>
    <col min="4095" max="4095" width="8" style="3" customWidth="1"/>
    <col min="4096" max="4101" width="6.77734375" style="3" customWidth="1"/>
    <col min="4102" max="4102" width="8.44140625" style="3" customWidth="1"/>
    <col min="4103" max="4103" width="7.21875" style="3" customWidth="1"/>
    <col min="4104" max="4341" width="8.88671875" style="3"/>
    <col min="4342" max="4342" width="37" style="3" customWidth="1"/>
    <col min="4343" max="4350" width="6.77734375" style="3" customWidth="1"/>
    <col min="4351" max="4351" width="8" style="3" customWidth="1"/>
    <col min="4352" max="4357" width="6.77734375" style="3" customWidth="1"/>
    <col min="4358" max="4358" width="8.44140625" style="3" customWidth="1"/>
    <col min="4359" max="4359" width="7.21875" style="3" customWidth="1"/>
    <col min="4360" max="4597" width="8.88671875" style="3"/>
    <col min="4598" max="4598" width="37" style="3" customWidth="1"/>
    <col min="4599" max="4606" width="6.77734375" style="3" customWidth="1"/>
    <col min="4607" max="4607" width="8" style="3" customWidth="1"/>
    <col min="4608" max="4613" width="6.77734375" style="3" customWidth="1"/>
    <col min="4614" max="4614" width="8.44140625" style="3" customWidth="1"/>
    <col min="4615" max="4615" width="7.21875" style="3" customWidth="1"/>
    <col min="4616" max="4853" width="8.88671875" style="3"/>
    <col min="4854" max="4854" width="37" style="3" customWidth="1"/>
    <col min="4855" max="4862" width="6.77734375" style="3" customWidth="1"/>
    <col min="4863" max="4863" width="8" style="3" customWidth="1"/>
    <col min="4864" max="4869" width="6.77734375" style="3" customWidth="1"/>
    <col min="4870" max="4870" width="8.44140625" style="3" customWidth="1"/>
    <col min="4871" max="4871" width="7.21875" style="3" customWidth="1"/>
    <col min="4872" max="5109" width="8.88671875" style="3"/>
    <col min="5110" max="5110" width="37" style="3" customWidth="1"/>
    <col min="5111" max="5118" width="6.77734375" style="3" customWidth="1"/>
    <col min="5119" max="5119" width="8" style="3" customWidth="1"/>
    <col min="5120" max="5125" width="6.77734375" style="3" customWidth="1"/>
    <col min="5126" max="5126" width="8.44140625" style="3" customWidth="1"/>
    <col min="5127" max="5127" width="7.21875" style="3" customWidth="1"/>
    <col min="5128" max="5365" width="8.88671875" style="3"/>
    <col min="5366" max="5366" width="37" style="3" customWidth="1"/>
    <col min="5367" max="5374" width="6.77734375" style="3" customWidth="1"/>
    <col min="5375" max="5375" width="8" style="3" customWidth="1"/>
    <col min="5376" max="5381" width="6.77734375" style="3" customWidth="1"/>
    <col min="5382" max="5382" width="8.44140625" style="3" customWidth="1"/>
    <col min="5383" max="5383" width="7.21875" style="3" customWidth="1"/>
    <col min="5384" max="5621" width="8.88671875" style="3"/>
    <col min="5622" max="5622" width="37" style="3" customWidth="1"/>
    <col min="5623" max="5630" width="6.77734375" style="3" customWidth="1"/>
    <col min="5631" max="5631" width="8" style="3" customWidth="1"/>
    <col min="5632" max="5637" width="6.77734375" style="3" customWidth="1"/>
    <col min="5638" max="5638" width="8.44140625" style="3" customWidth="1"/>
    <col min="5639" max="5639" width="7.21875" style="3" customWidth="1"/>
    <col min="5640" max="5877" width="8.88671875" style="3"/>
    <col min="5878" max="5878" width="37" style="3" customWidth="1"/>
    <col min="5879" max="5886" width="6.77734375" style="3" customWidth="1"/>
    <col min="5887" max="5887" width="8" style="3" customWidth="1"/>
    <col min="5888" max="5893" width="6.77734375" style="3" customWidth="1"/>
    <col min="5894" max="5894" width="8.44140625" style="3" customWidth="1"/>
    <col min="5895" max="5895" width="7.21875" style="3" customWidth="1"/>
    <col min="5896" max="6133" width="8.88671875" style="3"/>
    <col min="6134" max="6134" width="37" style="3" customWidth="1"/>
    <col min="6135" max="6142" width="6.77734375" style="3" customWidth="1"/>
    <col min="6143" max="6143" width="8" style="3" customWidth="1"/>
    <col min="6144" max="6149" width="6.77734375" style="3" customWidth="1"/>
    <col min="6150" max="6150" width="8.44140625" style="3" customWidth="1"/>
    <col min="6151" max="6151" width="7.21875" style="3" customWidth="1"/>
    <col min="6152" max="6389" width="8.88671875" style="3"/>
    <col min="6390" max="6390" width="37" style="3" customWidth="1"/>
    <col min="6391" max="6398" width="6.77734375" style="3" customWidth="1"/>
    <col min="6399" max="6399" width="8" style="3" customWidth="1"/>
    <col min="6400" max="6405" width="6.77734375" style="3" customWidth="1"/>
    <col min="6406" max="6406" width="8.44140625" style="3" customWidth="1"/>
    <col min="6407" max="6407" width="7.21875" style="3" customWidth="1"/>
    <col min="6408" max="6645" width="8.88671875" style="3"/>
    <col min="6646" max="6646" width="37" style="3" customWidth="1"/>
    <col min="6647" max="6654" width="6.77734375" style="3" customWidth="1"/>
    <col min="6655" max="6655" width="8" style="3" customWidth="1"/>
    <col min="6656" max="6661" width="6.77734375" style="3" customWidth="1"/>
    <col min="6662" max="6662" width="8.44140625" style="3" customWidth="1"/>
    <col min="6663" max="6663" width="7.21875" style="3" customWidth="1"/>
    <col min="6664" max="6901" width="8.88671875" style="3"/>
    <col min="6902" max="6902" width="37" style="3" customWidth="1"/>
    <col min="6903" max="6910" width="6.77734375" style="3" customWidth="1"/>
    <col min="6911" max="6911" width="8" style="3" customWidth="1"/>
    <col min="6912" max="6917" width="6.77734375" style="3" customWidth="1"/>
    <col min="6918" max="6918" width="8.44140625" style="3" customWidth="1"/>
    <col min="6919" max="6919" width="7.21875" style="3" customWidth="1"/>
    <col min="6920" max="7157" width="8.88671875" style="3"/>
    <col min="7158" max="7158" width="37" style="3" customWidth="1"/>
    <col min="7159" max="7166" width="6.77734375" style="3" customWidth="1"/>
    <col min="7167" max="7167" width="8" style="3" customWidth="1"/>
    <col min="7168" max="7173" width="6.77734375" style="3" customWidth="1"/>
    <col min="7174" max="7174" width="8.44140625" style="3" customWidth="1"/>
    <col min="7175" max="7175" width="7.21875" style="3" customWidth="1"/>
    <col min="7176" max="7413" width="8.88671875" style="3"/>
    <col min="7414" max="7414" width="37" style="3" customWidth="1"/>
    <col min="7415" max="7422" width="6.77734375" style="3" customWidth="1"/>
    <col min="7423" max="7423" width="8" style="3" customWidth="1"/>
    <col min="7424" max="7429" width="6.77734375" style="3" customWidth="1"/>
    <col min="7430" max="7430" width="8.44140625" style="3" customWidth="1"/>
    <col min="7431" max="7431" width="7.21875" style="3" customWidth="1"/>
    <col min="7432" max="7669" width="8.88671875" style="3"/>
    <col min="7670" max="7670" width="37" style="3" customWidth="1"/>
    <col min="7671" max="7678" width="6.77734375" style="3" customWidth="1"/>
    <col min="7679" max="7679" width="8" style="3" customWidth="1"/>
    <col min="7680" max="7685" width="6.77734375" style="3" customWidth="1"/>
    <col min="7686" max="7686" width="8.44140625" style="3" customWidth="1"/>
    <col min="7687" max="7687" width="7.21875" style="3" customWidth="1"/>
    <col min="7688" max="7925" width="8.88671875" style="3"/>
    <col min="7926" max="7926" width="37" style="3" customWidth="1"/>
    <col min="7927" max="7934" width="6.77734375" style="3" customWidth="1"/>
    <col min="7935" max="7935" width="8" style="3" customWidth="1"/>
    <col min="7936" max="7941" width="6.77734375" style="3" customWidth="1"/>
    <col min="7942" max="7942" width="8.44140625" style="3" customWidth="1"/>
    <col min="7943" max="7943" width="7.21875" style="3" customWidth="1"/>
    <col min="7944" max="8181" width="8.88671875" style="3"/>
    <col min="8182" max="8182" width="37" style="3" customWidth="1"/>
    <col min="8183" max="8190" width="6.77734375" style="3" customWidth="1"/>
    <col min="8191" max="8191" width="8" style="3" customWidth="1"/>
    <col min="8192" max="8197" width="6.77734375" style="3" customWidth="1"/>
    <col min="8198" max="8198" width="8.44140625" style="3" customWidth="1"/>
    <col min="8199" max="8199" width="7.21875" style="3" customWidth="1"/>
    <col min="8200" max="8437" width="8.88671875" style="3"/>
    <col min="8438" max="8438" width="37" style="3" customWidth="1"/>
    <col min="8439" max="8446" width="6.77734375" style="3" customWidth="1"/>
    <col min="8447" max="8447" width="8" style="3" customWidth="1"/>
    <col min="8448" max="8453" width="6.77734375" style="3" customWidth="1"/>
    <col min="8454" max="8454" width="8.44140625" style="3" customWidth="1"/>
    <col min="8455" max="8455" width="7.21875" style="3" customWidth="1"/>
    <col min="8456" max="8693" width="8.88671875" style="3"/>
    <col min="8694" max="8694" width="37" style="3" customWidth="1"/>
    <col min="8695" max="8702" width="6.77734375" style="3" customWidth="1"/>
    <col min="8703" max="8703" width="8" style="3" customWidth="1"/>
    <col min="8704" max="8709" width="6.77734375" style="3" customWidth="1"/>
    <col min="8710" max="8710" width="8.44140625" style="3" customWidth="1"/>
    <col min="8711" max="8711" width="7.21875" style="3" customWidth="1"/>
    <col min="8712" max="8949" width="8.88671875" style="3"/>
    <col min="8950" max="8950" width="37" style="3" customWidth="1"/>
    <col min="8951" max="8958" width="6.77734375" style="3" customWidth="1"/>
    <col min="8959" max="8959" width="8" style="3" customWidth="1"/>
    <col min="8960" max="8965" width="6.77734375" style="3" customWidth="1"/>
    <col min="8966" max="8966" width="8.44140625" style="3" customWidth="1"/>
    <col min="8967" max="8967" width="7.21875" style="3" customWidth="1"/>
    <col min="8968" max="9205" width="8.88671875" style="3"/>
    <col min="9206" max="9206" width="37" style="3" customWidth="1"/>
    <col min="9207" max="9214" width="6.77734375" style="3" customWidth="1"/>
    <col min="9215" max="9215" width="8" style="3" customWidth="1"/>
    <col min="9216" max="9221" width="6.77734375" style="3" customWidth="1"/>
    <col min="9222" max="9222" width="8.44140625" style="3" customWidth="1"/>
    <col min="9223" max="9223" width="7.21875" style="3" customWidth="1"/>
    <col min="9224" max="9461" width="8.88671875" style="3"/>
    <col min="9462" max="9462" width="37" style="3" customWidth="1"/>
    <col min="9463" max="9470" width="6.77734375" style="3" customWidth="1"/>
    <col min="9471" max="9471" width="8" style="3" customWidth="1"/>
    <col min="9472" max="9477" width="6.77734375" style="3" customWidth="1"/>
    <col min="9478" max="9478" width="8.44140625" style="3" customWidth="1"/>
    <col min="9479" max="9479" width="7.21875" style="3" customWidth="1"/>
    <col min="9480" max="9717" width="8.88671875" style="3"/>
    <col min="9718" max="9718" width="37" style="3" customWidth="1"/>
    <col min="9719" max="9726" width="6.77734375" style="3" customWidth="1"/>
    <col min="9727" max="9727" width="8" style="3" customWidth="1"/>
    <col min="9728" max="9733" width="6.77734375" style="3" customWidth="1"/>
    <col min="9734" max="9734" width="8.44140625" style="3" customWidth="1"/>
    <col min="9735" max="9735" width="7.21875" style="3" customWidth="1"/>
    <col min="9736" max="9973" width="8.88671875" style="3"/>
    <col min="9974" max="9974" width="37" style="3" customWidth="1"/>
    <col min="9975" max="9982" width="6.77734375" style="3" customWidth="1"/>
    <col min="9983" max="9983" width="8" style="3" customWidth="1"/>
    <col min="9984" max="9989" width="6.77734375" style="3" customWidth="1"/>
    <col min="9990" max="9990" width="8.44140625" style="3" customWidth="1"/>
    <col min="9991" max="9991" width="7.21875" style="3" customWidth="1"/>
    <col min="9992" max="10229" width="8.88671875" style="3"/>
    <col min="10230" max="10230" width="37" style="3" customWidth="1"/>
    <col min="10231" max="10238" width="6.77734375" style="3" customWidth="1"/>
    <col min="10239" max="10239" width="8" style="3" customWidth="1"/>
    <col min="10240" max="10245" width="6.77734375" style="3" customWidth="1"/>
    <col min="10246" max="10246" width="8.44140625" style="3" customWidth="1"/>
    <col min="10247" max="10247" width="7.21875" style="3" customWidth="1"/>
    <col min="10248" max="10485" width="8.88671875" style="3"/>
    <col min="10486" max="10486" width="37" style="3" customWidth="1"/>
    <col min="10487" max="10494" width="6.77734375" style="3" customWidth="1"/>
    <col min="10495" max="10495" width="8" style="3" customWidth="1"/>
    <col min="10496" max="10501" width="6.77734375" style="3" customWidth="1"/>
    <col min="10502" max="10502" width="8.44140625" style="3" customWidth="1"/>
    <col min="10503" max="10503" width="7.21875" style="3" customWidth="1"/>
    <col min="10504" max="10741" width="8.88671875" style="3"/>
    <col min="10742" max="10742" width="37" style="3" customWidth="1"/>
    <col min="10743" max="10750" width="6.77734375" style="3" customWidth="1"/>
    <col min="10751" max="10751" width="8" style="3" customWidth="1"/>
    <col min="10752" max="10757" width="6.77734375" style="3" customWidth="1"/>
    <col min="10758" max="10758" width="8.44140625" style="3" customWidth="1"/>
    <col min="10759" max="10759" width="7.21875" style="3" customWidth="1"/>
    <col min="10760" max="10997" width="8.88671875" style="3"/>
    <col min="10998" max="10998" width="37" style="3" customWidth="1"/>
    <col min="10999" max="11006" width="6.77734375" style="3" customWidth="1"/>
    <col min="11007" max="11007" width="8" style="3" customWidth="1"/>
    <col min="11008" max="11013" width="6.77734375" style="3" customWidth="1"/>
    <col min="11014" max="11014" width="8.44140625" style="3" customWidth="1"/>
    <col min="11015" max="11015" width="7.21875" style="3" customWidth="1"/>
    <col min="11016" max="11253" width="8.88671875" style="3"/>
    <col min="11254" max="11254" width="37" style="3" customWidth="1"/>
    <col min="11255" max="11262" width="6.77734375" style="3" customWidth="1"/>
    <col min="11263" max="11263" width="8" style="3" customWidth="1"/>
    <col min="11264" max="11269" width="6.77734375" style="3" customWidth="1"/>
    <col min="11270" max="11270" width="8.44140625" style="3" customWidth="1"/>
    <col min="11271" max="11271" width="7.21875" style="3" customWidth="1"/>
    <col min="11272" max="11509" width="8.88671875" style="3"/>
    <col min="11510" max="11510" width="37" style="3" customWidth="1"/>
    <col min="11511" max="11518" width="6.77734375" style="3" customWidth="1"/>
    <col min="11519" max="11519" width="8" style="3" customWidth="1"/>
    <col min="11520" max="11525" width="6.77734375" style="3" customWidth="1"/>
    <col min="11526" max="11526" width="8.44140625" style="3" customWidth="1"/>
    <col min="11527" max="11527" width="7.21875" style="3" customWidth="1"/>
    <col min="11528" max="11765" width="8.88671875" style="3"/>
    <col min="11766" max="11766" width="37" style="3" customWidth="1"/>
    <col min="11767" max="11774" width="6.77734375" style="3" customWidth="1"/>
    <col min="11775" max="11775" width="8" style="3" customWidth="1"/>
    <col min="11776" max="11781" width="6.77734375" style="3" customWidth="1"/>
    <col min="11782" max="11782" width="8.44140625" style="3" customWidth="1"/>
    <col min="11783" max="11783" width="7.21875" style="3" customWidth="1"/>
    <col min="11784" max="12021" width="8.88671875" style="3"/>
    <col min="12022" max="12022" width="37" style="3" customWidth="1"/>
    <col min="12023" max="12030" width="6.77734375" style="3" customWidth="1"/>
    <col min="12031" max="12031" width="8" style="3" customWidth="1"/>
    <col min="12032" max="12037" width="6.77734375" style="3" customWidth="1"/>
    <col min="12038" max="12038" width="8.44140625" style="3" customWidth="1"/>
    <col min="12039" max="12039" width="7.21875" style="3" customWidth="1"/>
    <col min="12040" max="12277" width="8.88671875" style="3"/>
    <col min="12278" max="12278" width="37" style="3" customWidth="1"/>
    <col min="12279" max="12286" width="6.77734375" style="3" customWidth="1"/>
    <col min="12287" max="12287" width="8" style="3" customWidth="1"/>
    <col min="12288" max="12293" width="6.77734375" style="3" customWidth="1"/>
    <col min="12294" max="12294" width="8.44140625" style="3" customWidth="1"/>
    <col min="12295" max="12295" width="7.21875" style="3" customWidth="1"/>
    <col min="12296" max="12533" width="8.88671875" style="3"/>
    <col min="12534" max="12534" width="37" style="3" customWidth="1"/>
    <col min="12535" max="12542" width="6.77734375" style="3" customWidth="1"/>
    <col min="12543" max="12543" width="8" style="3" customWidth="1"/>
    <col min="12544" max="12549" width="6.77734375" style="3" customWidth="1"/>
    <col min="12550" max="12550" width="8.44140625" style="3" customWidth="1"/>
    <col min="12551" max="12551" width="7.21875" style="3" customWidth="1"/>
    <col min="12552" max="12789" width="8.88671875" style="3"/>
    <col min="12790" max="12790" width="37" style="3" customWidth="1"/>
    <col min="12791" max="12798" width="6.77734375" style="3" customWidth="1"/>
    <col min="12799" max="12799" width="8" style="3" customWidth="1"/>
    <col min="12800" max="12805" width="6.77734375" style="3" customWidth="1"/>
    <col min="12806" max="12806" width="8.44140625" style="3" customWidth="1"/>
    <col min="12807" max="12807" width="7.21875" style="3" customWidth="1"/>
    <col min="12808" max="13045" width="8.88671875" style="3"/>
    <col min="13046" max="13046" width="37" style="3" customWidth="1"/>
    <col min="13047" max="13054" width="6.77734375" style="3" customWidth="1"/>
    <col min="13055" max="13055" width="8" style="3" customWidth="1"/>
    <col min="13056" max="13061" width="6.77734375" style="3" customWidth="1"/>
    <col min="13062" max="13062" width="8.44140625" style="3" customWidth="1"/>
    <col min="13063" max="13063" width="7.21875" style="3" customWidth="1"/>
    <col min="13064" max="13301" width="8.88671875" style="3"/>
    <col min="13302" max="13302" width="37" style="3" customWidth="1"/>
    <col min="13303" max="13310" width="6.77734375" style="3" customWidth="1"/>
    <col min="13311" max="13311" width="8" style="3" customWidth="1"/>
    <col min="13312" max="13317" width="6.77734375" style="3" customWidth="1"/>
    <col min="13318" max="13318" width="8.44140625" style="3" customWidth="1"/>
    <col min="13319" max="13319" width="7.21875" style="3" customWidth="1"/>
    <col min="13320" max="13557" width="8.88671875" style="3"/>
    <col min="13558" max="13558" width="37" style="3" customWidth="1"/>
    <col min="13559" max="13566" width="6.77734375" style="3" customWidth="1"/>
    <col min="13567" max="13567" width="8" style="3" customWidth="1"/>
    <col min="13568" max="13573" width="6.77734375" style="3" customWidth="1"/>
    <col min="13574" max="13574" width="8.44140625" style="3" customWidth="1"/>
    <col min="13575" max="13575" width="7.21875" style="3" customWidth="1"/>
    <col min="13576" max="13813" width="8.88671875" style="3"/>
    <col min="13814" max="13814" width="37" style="3" customWidth="1"/>
    <col min="13815" max="13822" width="6.77734375" style="3" customWidth="1"/>
    <col min="13823" max="13823" width="8" style="3" customWidth="1"/>
    <col min="13824" max="13829" width="6.77734375" style="3" customWidth="1"/>
    <col min="13830" max="13830" width="8.44140625" style="3" customWidth="1"/>
    <col min="13831" max="13831" width="7.21875" style="3" customWidth="1"/>
    <col min="13832" max="14069" width="8.88671875" style="3"/>
    <col min="14070" max="14070" width="37" style="3" customWidth="1"/>
    <col min="14071" max="14078" width="6.77734375" style="3" customWidth="1"/>
    <col min="14079" max="14079" width="8" style="3" customWidth="1"/>
    <col min="14080" max="14085" width="6.77734375" style="3" customWidth="1"/>
    <col min="14086" max="14086" width="8.44140625" style="3" customWidth="1"/>
    <col min="14087" max="14087" width="7.21875" style="3" customWidth="1"/>
    <col min="14088" max="14325" width="8.88671875" style="3"/>
    <col min="14326" max="14326" width="37" style="3" customWidth="1"/>
    <col min="14327" max="14334" width="6.77734375" style="3" customWidth="1"/>
    <col min="14335" max="14335" width="8" style="3" customWidth="1"/>
    <col min="14336" max="14341" width="6.77734375" style="3" customWidth="1"/>
    <col min="14342" max="14342" width="8.44140625" style="3" customWidth="1"/>
    <col min="14343" max="14343" width="7.21875" style="3" customWidth="1"/>
    <col min="14344" max="14581" width="8.88671875" style="3"/>
    <col min="14582" max="14582" width="37" style="3" customWidth="1"/>
    <col min="14583" max="14590" width="6.77734375" style="3" customWidth="1"/>
    <col min="14591" max="14591" width="8" style="3" customWidth="1"/>
    <col min="14592" max="14597" width="6.77734375" style="3" customWidth="1"/>
    <col min="14598" max="14598" width="8.44140625" style="3" customWidth="1"/>
    <col min="14599" max="14599" width="7.21875" style="3" customWidth="1"/>
    <col min="14600" max="14837" width="8.88671875" style="3"/>
    <col min="14838" max="14838" width="37" style="3" customWidth="1"/>
    <col min="14839" max="14846" width="6.77734375" style="3" customWidth="1"/>
    <col min="14847" max="14847" width="8" style="3" customWidth="1"/>
    <col min="14848" max="14853" width="6.77734375" style="3" customWidth="1"/>
    <col min="14854" max="14854" width="8.44140625" style="3" customWidth="1"/>
    <col min="14855" max="14855" width="7.21875" style="3" customWidth="1"/>
    <col min="14856" max="15093" width="8.88671875" style="3"/>
    <col min="15094" max="15094" width="37" style="3" customWidth="1"/>
    <col min="15095" max="15102" width="6.77734375" style="3" customWidth="1"/>
    <col min="15103" max="15103" width="8" style="3" customWidth="1"/>
    <col min="15104" max="15109" width="6.77734375" style="3" customWidth="1"/>
    <col min="15110" max="15110" width="8.44140625" style="3" customWidth="1"/>
    <col min="15111" max="15111" width="7.21875" style="3" customWidth="1"/>
    <col min="15112" max="15349" width="8.88671875" style="3"/>
    <col min="15350" max="15350" width="37" style="3" customWidth="1"/>
    <col min="15351" max="15358" width="6.77734375" style="3" customWidth="1"/>
    <col min="15359" max="15359" width="8" style="3" customWidth="1"/>
    <col min="15360" max="15365" width="6.77734375" style="3" customWidth="1"/>
    <col min="15366" max="15366" width="8.44140625" style="3" customWidth="1"/>
    <col min="15367" max="15367" width="7.21875" style="3" customWidth="1"/>
    <col min="15368" max="15605" width="8.88671875" style="3"/>
    <col min="15606" max="15606" width="37" style="3" customWidth="1"/>
    <col min="15607" max="15614" width="6.77734375" style="3" customWidth="1"/>
    <col min="15615" max="15615" width="8" style="3" customWidth="1"/>
    <col min="15616" max="15621" width="6.77734375" style="3" customWidth="1"/>
    <col min="15622" max="15622" width="8.44140625" style="3" customWidth="1"/>
    <col min="15623" max="15623" width="7.21875" style="3" customWidth="1"/>
    <col min="15624" max="15861" width="8.88671875" style="3"/>
    <col min="15862" max="15862" width="37" style="3" customWidth="1"/>
    <col min="15863" max="15870" width="6.77734375" style="3" customWidth="1"/>
    <col min="15871" max="15871" width="8" style="3" customWidth="1"/>
    <col min="15872" max="15877" width="6.77734375" style="3" customWidth="1"/>
    <col min="15878" max="15878" width="8.44140625" style="3" customWidth="1"/>
    <col min="15879" max="15879" width="7.21875" style="3" customWidth="1"/>
    <col min="15880" max="16117" width="8.88671875" style="3"/>
    <col min="16118" max="16118" width="37" style="3" customWidth="1"/>
    <col min="16119" max="16126" width="6.77734375" style="3" customWidth="1"/>
    <col min="16127" max="16127" width="8" style="3" customWidth="1"/>
    <col min="16128" max="16133" width="6.77734375" style="3" customWidth="1"/>
    <col min="16134" max="16134" width="8.44140625" style="3" customWidth="1"/>
    <col min="16135" max="16135" width="7.21875" style="3" customWidth="1"/>
    <col min="16136" max="16384" width="8.88671875" style="3"/>
  </cols>
  <sheetData>
    <row r="1" spans="1:12">
      <c r="A1" s="116" t="s">
        <v>1133</v>
      </c>
    </row>
    <row r="2" spans="1:12">
      <c r="A2" s="116"/>
    </row>
    <row r="3" spans="1:12">
      <c r="A3" s="4" t="s">
        <v>153</v>
      </c>
      <c r="B3" s="4" t="s">
        <v>577</v>
      </c>
    </row>
    <row r="4" spans="1:12" ht="18" customHeight="1"/>
    <row r="5" spans="1:12" ht="51" customHeight="1">
      <c r="A5" s="5"/>
      <c r="B5" s="939" t="s">
        <v>31</v>
      </c>
      <c r="C5" s="940"/>
      <c r="D5" s="941" t="s">
        <v>32</v>
      </c>
      <c r="E5" s="940"/>
      <c r="F5" s="941" t="s">
        <v>33</v>
      </c>
      <c r="G5" s="942"/>
    </row>
    <row r="6" spans="1:12" ht="31.5">
      <c r="A6" s="6"/>
      <c r="B6" s="7" t="s">
        <v>1</v>
      </c>
      <c r="C6" s="8" t="s">
        <v>2</v>
      </c>
      <c r="D6" s="9" t="s">
        <v>1</v>
      </c>
      <c r="E6" s="10" t="s">
        <v>2</v>
      </c>
      <c r="F6" s="9" t="s">
        <v>1</v>
      </c>
      <c r="G6" s="221" t="s">
        <v>2</v>
      </c>
    </row>
    <row r="7" spans="1:12">
      <c r="A7" s="11" t="s">
        <v>3</v>
      </c>
      <c r="B7" s="7"/>
      <c r="C7" s="12"/>
      <c r="D7" s="9"/>
      <c r="E7" s="12"/>
      <c r="F7" s="9"/>
      <c r="G7" s="222"/>
    </row>
    <row r="8" spans="1:12">
      <c r="A8" s="11"/>
      <c r="B8" s="13"/>
      <c r="C8" s="14"/>
      <c r="D8" s="15"/>
      <c r="E8" s="14"/>
      <c r="F8" s="15"/>
      <c r="G8" s="223"/>
    </row>
    <row r="9" spans="1:12">
      <c r="A9" s="11" t="s">
        <v>4</v>
      </c>
      <c r="B9" s="16">
        <v>937</v>
      </c>
      <c r="C9" s="17"/>
      <c r="D9" s="15">
        <v>937</v>
      </c>
      <c r="E9" s="17"/>
      <c r="F9" s="15">
        <v>937</v>
      </c>
      <c r="G9" s="224"/>
    </row>
    <row r="10" spans="1:12">
      <c r="A10" s="11" t="s">
        <v>5</v>
      </c>
      <c r="B10" s="16">
        <v>241</v>
      </c>
      <c r="C10" s="17"/>
      <c r="D10" s="15">
        <v>241</v>
      </c>
      <c r="E10" s="17"/>
      <c r="F10" s="15">
        <v>241</v>
      </c>
      <c r="G10" s="224"/>
      <c r="I10" s="18"/>
      <c r="J10" s="19"/>
      <c r="K10" s="19"/>
      <c r="L10" s="19"/>
    </row>
    <row r="11" spans="1:12">
      <c r="A11" s="11" t="s">
        <v>6</v>
      </c>
      <c r="B11" s="20">
        <f>SUM(B9:B10)</f>
        <v>1178</v>
      </c>
      <c r="C11" s="21"/>
      <c r="D11" s="20">
        <f>SUM(D9:D10)</f>
        <v>1178</v>
      </c>
      <c r="E11" s="21"/>
      <c r="F11" s="20">
        <f>SUM(F9:F10)</f>
        <v>1178</v>
      </c>
      <c r="G11" s="225"/>
      <c r="I11" s="19"/>
      <c r="J11" s="19"/>
      <c r="K11" s="19"/>
      <c r="L11" s="19"/>
    </row>
    <row r="12" spans="1:12">
      <c r="A12" s="11" t="s">
        <v>7</v>
      </c>
      <c r="B12" s="22">
        <v>813.40099999999995</v>
      </c>
      <c r="C12" s="274"/>
      <c r="D12" s="22">
        <v>813.40099999999995</v>
      </c>
      <c r="E12" s="22">
        <v>813.40099999999995</v>
      </c>
      <c r="F12" s="22">
        <v>813.40099999999995</v>
      </c>
      <c r="G12" s="226"/>
      <c r="I12" s="19"/>
      <c r="J12" s="19"/>
      <c r="K12" s="19"/>
      <c r="L12" s="19"/>
    </row>
    <row r="13" spans="1:12">
      <c r="A13" s="23" t="s">
        <v>8</v>
      </c>
      <c r="B13" s="16" t="s">
        <v>8</v>
      </c>
      <c r="C13" s="24"/>
      <c r="D13" s="25"/>
      <c r="E13" s="24"/>
      <c r="F13" s="25"/>
      <c r="G13" s="227"/>
      <c r="I13" s="26"/>
      <c r="J13" s="26"/>
      <c r="K13" s="19"/>
      <c r="L13" s="19"/>
    </row>
    <row r="14" spans="1:12">
      <c r="A14" s="11" t="s">
        <v>9</v>
      </c>
      <c r="B14" s="13">
        <v>15</v>
      </c>
      <c r="C14" s="14">
        <f>+B14/$B$12</f>
        <v>1.8441088712701361E-2</v>
      </c>
      <c r="D14" s="275">
        <f>+B62</f>
        <v>26.1</v>
      </c>
      <c r="E14" s="14">
        <f>+D14/$D$12</f>
        <v>3.2087494360100374E-2</v>
      </c>
      <c r="F14" s="13">
        <f>+D62</f>
        <v>29.349999999999994</v>
      </c>
      <c r="G14" s="223">
        <f>+F14/$F$12</f>
        <v>3.6083063581185661E-2</v>
      </c>
      <c r="I14" s="26"/>
      <c r="J14" s="26"/>
      <c r="K14" s="19"/>
      <c r="L14" s="19"/>
    </row>
    <row r="15" spans="1:12">
      <c r="A15" s="11" t="s">
        <v>10</v>
      </c>
      <c r="B15" s="13"/>
      <c r="C15" s="14">
        <f>+B15/$B$12</f>
        <v>0</v>
      </c>
      <c r="D15" s="13"/>
      <c r="E15" s="14">
        <f>+D15/$D$12</f>
        <v>0</v>
      </c>
      <c r="F15" s="13"/>
      <c r="G15" s="223">
        <f>+F15/$F$12</f>
        <v>0</v>
      </c>
      <c r="I15" s="26"/>
      <c r="J15" s="26"/>
      <c r="K15" s="19"/>
      <c r="L15" s="19"/>
    </row>
    <row r="16" spans="1:12">
      <c r="A16" s="11" t="s">
        <v>11</v>
      </c>
      <c r="B16" s="13"/>
      <c r="C16" s="14"/>
      <c r="D16" s="13"/>
      <c r="E16" s="14"/>
      <c r="F16" s="13"/>
      <c r="G16" s="223"/>
      <c r="I16" s="26"/>
      <c r="J16" s="26"/>
      <c r="K16" s="19"/>
      <c r="L16" s="19"/>
    </row>
    <row r="17" spans="1:12">
      <c r="A17" s="27" t="s">
        <v>12</v>
      </c>
      <c r="B17" s="13"/>
      <c r="C17" s="14"/>
      <c r="D17" s="13"/>
      <c r="E17" s="14"/>
      <c r="F17" s="13"/>
      <c r="G17" s="223"/>
      <c r="I17" s="26"/>
      <c r="J17" s="26"/>
      <c r="K17" s="19"/>
      <c r="L17" s="19"/>
    </row>
    <row r="18" spans="1:12">
      <c r="A18" s="28" t="s">
        <v>13</v>
      </c>
      <c r="B18" s="30">
        <v>10</v>
      </c>
      <c r="C18" s="14">
        <f t="shared" ref="C18:C25" si="0">+B18/$B$12</f>
        <v>1.2294059141800909E-2</v>
      </c>
      <c r="D18" s="30">
        <v>9</v>
      </c>
      <c r="E18" s="14">
        <f t="shared" ref="E18:E25" si="1">+D18/$D$12</f>
        <v>1.1064653227620817E-2</v>
      </c>
      <c r="F18" s="30">
        <v>8</v>
      </c>
      <c r="G18" s="223">
        <f t="shared" ref="G18:G25" si="2">+F18/$F$12</f>
        <v>9.8352473134407266E-3</v>
      </c>
      <c r="I18" s="29"/>
      <c r="J18" s="26"/>
      <c r="K18" s="19"/>
      <c r="L18" s="19"/>
    </row>
    <row r="19" spans="1:12">
      <c r="A19" s="28" t="s">
        <v>14</v>
      </c>
      <c r="B19" s="30">
        <v>0</v>
      </c>
      <c r="C19" s="14">
        <f t="shared" si="0"/>
        <v>0</v>
      </c>
      <c r="D19" s="30">
        <v>0</v>
      </c>
      <c r="E19" s="14">
        <f t="shared" si="1"/>
        <v>0</v>
      </c>
      <c r="F19" s="30">
        <v>0</v>
      </c>
      <c r="G19" s="223">
        <f t="shared" si="2"/>
        <v>0</v>
      </c>
      <c r="I19" s="29"/>
      <c r="J19" s="26"/>
      <c r="K19" s="19"/>
      <c r="L19" s="19"/>
    </row>
    <row r="20" spans="1:12">
      <c r="A20" s="28" t="s">
        <v>15</v>
      </c>
      <c r="B20" s="30">
        <v>3</v>
      </c>
      <c r="C20" s="14">
        <f t="shared" si="0"/>
        <v>3.6882177425402725E-3</v>
      </c>
      <c r="D20" s="30">
        <v>3</v>
      </c>
      <c r="E20" s="14">
        <f t="shared" si="1"/>
        <v>3.6882177425402725E-3</v>
      </c>
      <c r="F20" s="30">
        <v>3</v>
      </c>
      <c r="G20" s="223">
        <f t="shared" si="2"/>
        <v>3.6882177425402725E-3</v>
      </c>
      <c r="I20" s="29"/>
      <c r="J20" s="26"/>
      <c r="K20" s="19"/>
      <c r="L20" s="19"/>
    </row>
    <row r="21" spans="1:12">
      <c r="A21" s="28" t="s">
        <v>16</v>
      </c>
      <c r="B21" s="30">
        <v>0.2</v>
      </c>
      <c r="C21" s="14">
        <f t="shared" si="0"/>
        <v>2.4588118283601818E-4</v>
      </c>
      <c r="D21" s="30">
        <v>0</v>
      </c>
      <c r="E21" s="14">
        <f t="shared" si="1"/>
        <v>0</v>
      </c>
      <c r="F21" s="30">
        <v>0</v>
      </c>
      <c r="G21" s="223">
        <f t="shared" si="2"/>
        <v>0</v>
      </c>
      <c r="I21" s="29"/>
      <c r="J21" s="26"/>
      <c r="K21" s="19"/>
      <c r="L21" s="19"/>
    </row>
    <row r="22" spans="1:12">
      <c r="A22" s="28" t="s">
        <v>17</v>
      </c>
      <c r="B22" s="30">
        <v>0.8</v>
      </c>
      <c r="C22" s="14">
        <f t="shared" si="0"/>
        <v>9.835247313440727E-4</v>
      </c>
      <c r="D22" s="30">
        <v>1</v>
      </c>
      <c r="E22" s="14">
        <f t="shared" si="1"/>
        <v>1.2294059141800908E-3</v>
      </c>
      <c r="F22" s="30">
        <v>1</v>
      </c>
      <c r="G22" s="223">
        <f t="shared" si="2"/>
        <v>1.2294059141800908E-3</v>
      </c>
      <c r="I22" s="29"/>
      <c r="J22" s="26"/>
      <c r="K22" s="19"/>
      <c r="L22" s="19"/>
    </row>
    <row r="23" spans="1:12">
      <c r="A23" s="28" t="s">
        <v>18</v>
      </c>
      <c r="B23" s="30">
        <v>1.5</v>
      </c>
      <c r="C23" s="14">
        <f t="shared" si="0"/>
        <v>1.8441088712701362E-3</v>
      </c>
      <c r="D23" s="273">
        <v>1.75</v>
      </c>
      <c r="E23" s="14">
        <f t="shared" si="1"/>
        <v>2.151460349815159E-3</v>
      </c>
      <c r="F23" s="273">
        <v>1.75</v>
      </c>
      <c r="G23" s="223">
        <f t="shared" si="2"/>
        <v>2.151460349815159E-3</v>
      </c>
      <c r="I23" s="29"/>
      <c r="J23" s="26"/>
      <c r="K23" s="19"/>
      <c r="L23" s="19"/>
    </row>
    <row r="24" spans="1:12">
      <c r="A24" s="28" t="s">
        <v>19</v>
      </c>
      <c r="B24" s="30">
        <v>0.5</v>
      </c>
      <c r="C24" s="14">
        <f t="shared" si="0"/>
        <v>6.1470295709004541E-4</v>
      </c>
      <c r="D24" s="273">
        <v>0.25</v>
      </c>
      <c r="E24" s="14">
        <f t="shared" si="1"/>
        <v>3.0735147854502271E-4</v>
      </c>
      <c r="F24" s="273">
        <v>0.25</v>
      </c>
      <c r="G24" s="223">
        <f t="shared" si="2"/>
        <v>3.0735147854502271E-4</v>
      </c>
      <c r="I24" s="29"/>
      <c r="J24" s="26"/>
      <c r="K24" s="19"/>
      <c r="L24" s="19"/>
    </row>
    <row r="25" spans="1:12">
      <c r="A25" s="28" t="s">
        <v>20</v>
      </c>
      <c r="B25" s="30"/>
      <c r="C25" s="14">
        <f t="shared" si="0"/>
        <v>0</v>
      </c>
      <c r="D25" s="30"/>
      <c r="E25" s="14">
        <f t="shared" si="1"/>
        <v>0</v>
      </c>
      <c r="F25" s="30"/>
      <c r="G25" s="223">
        <f t="shared" si="2"/>
        <v>0</v>
      </c>
      <c r="I25" s="29"/>
      <c r="J25" s="26"/>
      <c r="K25" s="19"/>
      <c r="L25" s="19"/>
    </row>
    <row r="26" spans="1:12">
      <c r="A26" s="11" t="s">
        <v>21</v>
      </c>
      <c r="B26" s="40">
        <f>SUM(B18:B25)</f>
        <v>16</v>
      </c>
      <c r="C26" s="41">
        <f t="shared" ref="C26:G26" si="3">SUM(C18:C25)</f>
        <v>1.967049462688145E-2</v>
      </c>
      <c r="D26" s="40">
        <f t="shared" si="3"/>
        <v>15</v>
      </c>
      <c r="E26" s="41">
        <f t="shared" si="3"/>
        <v>1.8441088712701365E-2</v>
      </c>
      <c r="F26" s="40">
        <f t="shared" si="3"/>
        <v>14</v>
      </c>
      <c r="G26" s="41">
        <f t="shared" si="3"/>
        <v>1.7211682798521272E-2</v>
      </c>
      <c r="I26" s="26"/>
      <c r="J26" s="26"/>
      <c r="K26" s="19"/>
      <c r="L26" s="19"/>
    </row>
    <row r="27" spans="1:12">
      <c r="A27" s="11"/>
      <c r="B27" s="13"/>
      <c r="C27" s="14"/>
      <c r="D27" s="13"/>
      <c r="E27" s="14"/>
      <c r="F27" s="13"/>
      <c r="G27" s="223"/>
      <c r="I27" s="26"/>
      <c r="J27" s="26"/>
      <c r="K27" s="19"/>
      <c r="L27" s="19"/>
    </row>
    <row r="28" spans="1:12">
      <c r="A28" s="27" t="s">
        <v>22</v>
      </c>
      <c r="B28" s="13"/>
      <c r="C28" s="14"/>
      <c r="D28" s="13"/>
      <c r="E28" s="14"/>
      <c r="F28" s="13"/>
      <c r="G28" s="223"/>
      <c r="I28" s="26"/>
      <c r="J28" s="26"/>
      <c r="K28" s="19"/>
      <c r="L28" s="19"/>
    </row>
    <row r="29" spans="1:12">
      <c r="A29" s="28" t="s">
        <v>23</v>
      </c>
      <c r="B29" s="30">
        <v>2.5</v>
      </c>
      <c r="C29" s="14">
        <f t="shared" ref="C29:C48" si="4">+B29/$B$12</f>
        <v>3.0735147854502273E-3</v>
      </c>
      <c r="D29" s="30">
        <v>2.5</v>
      </c>
      <c r="E29" s="14">
        <f t="shared" ref="E29:E48" si="5">+D29/$D$12</f>
        <v>3.0735147854502273E-3</v>
      </c>
      <c r="F29" s="30">
        <v>2.5</v>
      </c>
      <c r="G29" s="223">
        <f t="shared" ref="G29:G48" si="6">+F29/$F$12</f>
        <v>3.0735147854502273E-3</v>
      </c>
      <c r="I29" s="31"/>
      <c r="J29" s="26"/>
      <c r="K29" s="19"/>
      <c r="L29" s="19"/>
    </row>
    <row r="30" spans="1:12">
      <c r="A30" s="28" t="s">
        <v>18</v>
      </c>
      <c r="B30" s="30">
        <v>1.9</v>
      </c>
      <c r="C30" s="14">
        <f t="shared" si="4"/>
        <v>2.3358712369421723E-3</v>
      </c>
      <c r="D30" s="30">
        <v>1.9</v>
      </c>
      <c r="E30" s="14">
        <f t="shared" si="5"/>
        <v>2.3358712369421723E-3</v>
      </c>
      <c r="F30" s="30">
        <v>1.9</v>
      </c>
      <c r="G30" s="223">
        <f t="shared" si="6"/>
        <v>2.3358712369421723E-3</v>
      </c>
      <c r="I30" s="31"/>
      <c r="J30" s="26"/>
      <c r="K30" s="19"/>
      <c r="L30" s="19"/>
    </row>
    <row r="31" spans="1:12">
      <c r="A31" s="28" t="s">
        <v>19</v>
      </c>
      <c r="B31" s="30">
        <v>0.1</v>
      </c>
      <c r="C31" s="14">
        <f t="shared" si="4"/>
        <v>1.2294059141800909E-4</v>
      </c>
      <c r="D31" s="30">
        <v>0.1</v>
      </c>
      <c r="E31" s="14">
        <f t="shared" si="5"/>
        <v>1.2294059141800909E-4</v>
      </c>
      <c r="F31" s="30">
        <v>0.1</v>
      </c>
      <c r="G31" s="223">
        <f t="shared" si="6"/>
        <v>1.2294059141800909E-4</v>
      </c>
      <c r="I31" s="31"/>
      <c r="J31" s="26"/>
      <c r="K31" s="19"/>
      <c r="L31" s="19"/>
    </row>
    <row r="32" spans="1:12">
      <c r="A32" s="28" t="s">
        <v>20</v>
      </c>
      <c r="B32" s="30">
        <v>3</v>
      </c>
      <c r="C32" s="14">
        <f t="shared" si="4"/>
        <v>3.6882177425402725E-3</v>
      </c>
      <c r="D32" s="30">
        <v>3</v>
      </c>
      <c r="E32" s="14">
        <f t="shared" si="5"/>
        <v>3.6882177425402725E-3</v>
      </c>
      <c r="F32" s="30">
        <v>3</v>
      </c>
      <c r="G32" s="223">
        <f t="shared" si="6"/>
        <v>3.6882177425402725E-3</v>
      </c>
      <c r="I32" s="31"/>
      <c r="J32" s="26"/>
      <c r="K32" s="19"/>
      <c r="L32" s="19"/>
    </row>
    <row r="33" spans="1:12">
      <c r="A33" s="28" t="s">
        <v>24</v>
      </c>
      <c r="B33" s="30">
        <v>2</v>
      </c>
      <c r="C33" s="14">
        <f t="shared" si="4"/>
        <v>2.4588118283601816E-3</v>
      </c>
      <c r="D33" s="30">
        <v>2</v>
      </c>
      <c r="E33" s="14">
        <f t="shared" si="5"/>
        <v>2.4588118283601816E-3</v>
      </c>
      <c r="F33" s="30">
        <v>2</v>
      </c>
      <c r="G33" s="223">
        <f t="shared" si="6"/>
        <v>2.4588118283601816E-3</v>
      </c>
      <c r="I33" s="31"/>
      <c r="J33" s="26"/>
      <c r="K33" s="19"/>
      <c r="L33" s="19"/>
    </row>
    <row r="34" spans="1:12">
      <c r="A34" s="28" t="s">
        <v>25</v>
      </c>
      <c r="B34" s="30">
        <v>2</v>
      </c>
      <c r="C34" s="14">
        <f t="shared" si="4"/>
        <v>2.4588118283601816E-3</v>
      </c>
      <c r="D34" s="30">
        <v>2</v>
      </c>
      <c r="E34" s="14">
        <f t="shared" si="5"/>
        <v>2.4588118283601816E-3</v>
      </c>
      <c r="F34" s="30">
        <v>2</v>
      </c>
      <c r="G34" s="223">
        <f t="shared" si="6"/>
        <v>2.4588118283601816E-3</v>
      </c>
      <c r="I34" s="31"/>
      <c r="J34" s="26"/>
      <c r="K34" s="19"/>
      <c r="L34" s="19"/>
    </row>
    <row r="35" spans="1:12" ht="16.5" customHeight="1">
      <c r="A35" s="32" t="s">
        <v>26</v>
      </c>
      <c r="B35" s="30">
        <v>0</v>
      </c>
      <c r="C35" s="14">
        <f t="shared" si="4"/>
        <v>0</v>
      </c>
      <c r="D35" s="30">
        <v>0</v>
      </c>
      <c r="E35" s="14">
        <f t="shared" si="5"/>
        <v>0</v>
      </c>
      <c r="F35" s="30">
        <v>0</v>
      </c>
      <c r="G35" s="223">
        <f t="shared" si="6"/>
        <v>0</v>
      </c>
      <c r="I35" s="26"/>
      <c r="J35" s="26"/>
      <c r="K35" s="19"/>
      <c r="L35" s="19"/>
    </row>
    <row r="36" spans="1:12" ht="16.5" customHeight="1">
      <c r="A36" s="32"/>
      <c r="B36" s="40">
        <f t="shared" ref="B36:G36" si="7">SUM(B29:B35)</f>
        <v>11.5</v>
      </c>
      <c r="C36" s="34">
        <f t="shared" si="7"/>
        <v>1.4138168013071044E-2</v>
      </c>
      <c r="D36" s="33">
        <f t="shared" si="7"/>
        <v>11.5</v>
      </c>
      <c r="E36" s="34">
        <f t="shared" si="7"/>
        <v>1.4138168013071044E-2</v>
      </c>
      <c r="F36" s="33">
        <f t="shared" si="7"/>
        <v>11.5</v>
      </c>
      <c r="G36" s="41">
        <f t="shared" si="7"/>
        <v>1.4138168013071044E-2</v>
      </c>
      <c r="I36" s="26"/>
      <c r="J36" s="26"/>
      <c r="K36" s="19"/>
      <c r="L36" s="19"/>
    </row>
    <row r="37" spans="1:12" ht="16.5" customHeight="1">
      <c r="A37" s="32"/>
      <c r="B37" s="30"/>
      <c r="C37" s="14"/>
      <c r="D37" s="30"/>
      <c r="E37" s="14"/>
      <c r="F37" s="30"/>
      <c r="G37" s="223"/>
      <c r="I37" s="26"/>
      <c r="J37" s="26"/>
      <c r="K37" s="19"/>
      <c r="L37" s="19"/>
    </row>
    <row r="38" spans="1:12" ht="16.5" customHeight="1">
      <c r="A38" s="11" t="s">
        <v>223</v>
      </c>
      <c r="B38" s="30"/>
      <c r="C38" s="14"/>
      <c r="D38" s="30"/>
      <c r="E38" s="14"/>
      <c r="F38" s="30"/>
      <c r="G38" s="223"/>
      <c r="I38" s="26"/>
      <c r="J38" s="26"/>
      <c r="K38" s="19"/>
      <c r="L38" s="19"/>
    </row>
    <row r="39" spans="1:12" ht="16.5" customHeight="1">
      <c r="A39" s="32" t="s">
        <v>583</v>
      </c>
      <c r="B39" s="30">
        <v>4</v>
      </c>
      <c r="C39" s="14">
        <f t="shared" ref="C39:C43" si="8">+B39/$B$12</f>
        <v>4.9176236567203633E-3</v>
      </c>
      <c r="D39" s="30">
        <v>0</v>
      </c>
      <c r="E39" s="14">
        <v>0</v>
      </c>
      <c r="F39" s="30">
        <v>0</v>
      </c>
      <c r="G39" s="223">
        <f t="shared" ref="G39:G43" si="9">+F39/$F$12</f>
        <v>0</v>
      </c>
      <c r="I39" s="26"/>
      <c r="J39" s="26"/>
      <c r="K39" s="19"/>
      <c r="L39" s="19"/>
    </row>
    <row r="40" spans="1:12" ht="16.5" customHeight="1">
      <c r="A40" s="32" t="s">
        <v>584</v>
      </c>
      <c r="B40" s="30">
        <v>0</v>
      </c>
      <c r="C40" s="14">
        <f t="shared" si="8"/>
        <v>0</v>
      </c>
      <c r="D40" s="30">
        <v>3</v>
      </c>
      <c r="E40" s="14">
        <v>3.6882177425402725E-3</v>
      </c>
      <c r="F40" s="30">
        <v>3</v>
      </c>
      <c r="G40" s="223">
        <f t="shared" si="9"/>
        <v>3.6882177425402725E-3</v>
      </c>
      <c r="I40" s="26"/>
      <c r="J40" s="26"/>
      <c r="K40" s="19"/>
      <c r="L40" s="19"/>
    </row>
    <row r="41" spans="1:12" ht="16.5" customHeight="1">
      <c r="A41" s="32" t="s">
        <v>1124</v>
      </c>
      <c r="B41" s="30">
        <v>0</v>
      </c>
      <c r="C41" s="14">
        <f t="shared" si="8"/>
        <v>0</v>
      </c>
      <c r="D41" s="30">
        <v>2</v>
      </c>
      <c r="E41" s="14">
        <v>2.4588118283601816E-3</v>
      </c>
      <c r="F41" s="30">
        <v>2</v>
      </c>
      <c r="G41" s="223">
        <f t="shared" si="9"/>
        <v>2.4588118283601816E-3</v>
      </c>
      <c r="I41" s="26"/>
      <c r="J41" s="26"/>
      <c r="K41" s="19"/>
      <c r="L41" s="19"/>
    </row>
    <row r="42" spans="1:12" ht="16.5" customHeight="1">
      <c r="A42" s="32" t="s">
        <v>585</v>
      </c>
      <c r="B42" s="30">
        <v>2.5</v>
      </c>
      <c r="C42" s="14">
        <f t="shared" si="8"/>
        <v>3.0735147854502273E-3</v>
      </c>
      <c r="D42" s="30">
        <v>3.5</v>
      </c>
      <c r="E42" s="14">
        <v>3.0735147854502273E-3</v>
      </c>
      <c r="F42" s="30">
        <v>3.5</v>
      </c>
      <c r="G42" s="223">
        <f t="shared" si="9"/>
        <v>4.3029206996303181E-3</v>
      </c>
      <c r="I42" s="26"/>
      <c r="J42" s="26"/>
      <c r="K42" s="19"/>
      <c r="L42" s="19"/>
    </row>
    <row r="43" spans="1:12" ht="16.5" customHeight="1">
      <c r="A43" s="32" t="s">
        <v>586</v>
      </c>
      <c r="B43" s="30">
        <v>6.5</v>
      </c>
      <c r="C43" s="14">
        <f t="shared" si="8"/>
        <v>7.9911384421705901E-3</v>
      </c>
      <c r="D43" s="30">
        <v>-2.5</v>
      </c>
      <c r="E43" s="14">
        <v>-3.0735147854502273E-3</v>
      </c>
      <c r="F43" s="30">
        <v>-2.5</v>
      </c>
      <c r="G43" s="223">
        <f t="shared" si="9"/>
        <v>-3.0735147854502273E-3</v>
      </c>
      <c r="I43" s="26"/>
      <c r="J43" s="26"/>
      <c r="K43" s="19"/>
      <c r="L43" s="19"/>
    </row>
    <row r="44" spans="1:12" ht="16.5" customHeight="1">
      <c r="A44" s="32" t="s">
        <v>598</v>
      </c>
      <c r="B44" s="30">
        <v>4</v>
      </c>
      <c r="C44" s="14">
        <f t="shared" si="4"/>
        <v>4.9176236567203633E-3</v>
      </c>
      <c r="D44" s="30">
        <v>7</v>
      </c>
      <c r="E44" s="14">
        <v>6.1470295709004545E-3</v>
      </c>
      <c r="F44" s="30">
        <v>6</v>
      </c>
      <c r="G44" s="223">
        <f t="shared" si="6"/>
        <v>7.3764354850805449E-3</v>
      </c>
      <c r="I44" s="26"/>
      <c r="J44" s="26"/>
      <c r="K44" s="19"/>
      <c r="L44" s="19"/>
    </row>
    <row r="45" spans="1:12" ht="16.5" customHeight="1">
      <c r="A45" s="32" t="s">
        <v>27</v>
      </c>
      <c r="B45" s="30"/>
      <c r="C45" s="14">
        <f t="shared" si="4"/>
        <v>0</v>
      </c>
      <c r="D45" s="30"/>
      <c r="E45" s="14">
        <f t="shared" si="5"/>
        <v>0</v>
      </c>
      <c r="F45" s="30"/>
      <c r="G45" s="223">
        <f t="shared" si="6"/>
        <v>0</v>
      </c>
      <c r="I45" s="26"/>
      <c r="J45" s="26"/>
      <c r="K45" s="19"/>
      <c r="L45" s="19"/>
    </row>
    <row r="46" spans="1:12" ht="16.5" customHeight="1">
      <c r="A46" s="32" t="s">
        <v>28</v>
      </c>
      <c r="B46" s="30"/>
      <c r="C46" s="14">
        <f t="shared" si="4"/>
        <v>0</v>
      </c>
      <c r="D46" s="30"/>
      <c r="E46" s="14">
        <f t="shared" si="5"/>
        <v>0</v>
      </c>
      <c r="F46" s="30"/>
      <c r="G46" s="223">
        <f t="shared" si="6"/>
        <v>0</v>
      </c>
      <c r="I46" s="26"/>
      <c r="J46" s="26"/>
      <c r="K46" s="19"/>
      <c r="L46" s="19"/>
    </row>
    <row r="47" spans="1:12" ht="16.5" customHeight="1">
      <c r="A47" s="32" t="s">
        <v>28</v>
      </c>
      <c r="B47" s="30"/>
      <c r="C47" s="14">
        <f t="shared" si="4"/>
        <v>0</v>
      </c>
      <c r="D47" s="30"/>
      <c r="E47" s="14">
        <f t="shared" si="5"/>
        <v>0</v>
      </c>
      <c r="F47" s="30"/>
      <c r="G47" s="223">
        <f t="shared" si="6"/>
        <v>0</v>
      </c>
      <c r="I47" s="26"/>
      <c r="J47" s="26"/>
      <c r="K47" s="19"/>
      <c r="L47" s="19"/>
    </row>
    <row r="48" spans="1:12" ht="13.5" customHeight="1">
      <c r="A48" s="32"/>
      <c r="B48" s="30"/>
      <c r="C48" s="14">
        <f t="shared" si="4"/>
        <v>0</v>
      </c>
      <c r="D48" s="30"/>
      <c r="E48" s="14">
        <f t="shared" si="5"/>
        <v>0</v>
      </c>
      <c r="F48" s="30"/>
      <c r="G48" s="223">
        <f t="shared" si="6"/>
        <v>0</v>
      </c>
      <c r="I48" s="26"/>
      <c r="J48" s="26"/>
      <c r="K48" s="19"/>
      <c r="L48" s="19"/>
    </row>
    <row r="49" spans="1:12">
      <c r="A49" s="11" t="s">
        <v>224</v>
      </c>
      <c r="B49" s="33">
        <f>SUM(B39:B48)</f>
        <v>17</v>
      </c>
      <c r="C49" s="34">
        <f t="shared" ref="C49:G49" si="10">SUM(C39:C48)</f>
        <v>2.0899900541061542E-2</v>
      </c>
      <c r="D49" s="272">
        <f t="shared" si="10"/>
        <v>13</v>
      </c>
      <c r="E49" s="34">
        <f t="shared" si="10"/>
        <v>1.2294059141800907E-2</v>
      </c>
      <c r="F49" s="33">
        <f t="shared" si="10"/>
        <v>12</v>
      </c>
      <c r="G49" s="41">
        <f t="shared" si="10"/>
        <v>1.4752870970161088E-2</v>
      </c>
      <c r="I49" s="35" t="s">
        <v>8</v>
      </c>
      <c r="J49" s="26"/>
      <c r="K49" s="19"/>
      <c r="L49" s="19"/>
    </row>
    <row r="50" spans="1:12">
      <c r="A50" s="11"/>
      <c r="B50" s="13"/>
      <c r="C50" s="14"/>
      <c r="D50" s="13"/>
      <c r="E50" s="14"/>
      <c r="F50" s="13"/>
      <c r="G50" s="223"/>
      <c r="I50" s="35"/>
      <c r="J50" s="26"/>
      <c r="K50" s="19"/>
      <c r="L50" s="19"/>
    </row>
    <row r="51" spans="1:12">
      <c r="A51" s="36" t="s">
        <v>29</v>
      </c>
      <c r="B51" s="30"/>
      <c r="C51" s="14"/>
      <c r="D51" s="30"/>
      <c r="E51" s="14"/>
      <c r="F51" s="30"/>
      <c r="G51" s="223"/>
      <c r="I51" s="19"/>
      <c r="J51" s="19"/>
      <c r="K51" s="19"/>
      <c r="L51" s="19"/>
    </row>
    <row r="52" spans="1:12">
      <c r="A52" s="38" t="s">
        <v>236</v>
      </c>
      <c r="B52" s="273">
        <v>-21.07</v>
      </c>
      <c r="C52" s="14">
        <v>-2.5903582611774514E-2</v>
      </c>
      <c r="D52" s="273">
        <f>-17.42-2.5</f>
        <v>-19.920000000000002</v>
      </c>
      <c r="E52" s="14">
        <v>-2.1416251025017184E-2</v>
      </c>
      <c r="F52" s="273">
        <f>-16.07-1</f>
        <v>-17.07</v>
      </c>
      <c r="G52" s="223">
        <f t="shared" ref="G52:G59" si="11">+F52/$F$12</f>
        <v>-2.0985958955054149E-2</v>
      </c>
      <c r="I52" s="19"/>
      <c r="J52" s="19"/>
      <c r="K52" s="19"/>
      <c r="L52" s="19"/>
    </row>
    <row r="53" spans="1:12">
      <c r="A53" s="38" t="s">
        <v>237</v>
      </c>
      <c r="B53" s="273">
        <v>-7.83</v>
      </c>
      <c r="C53" s="14">
        <v>-9.6262483080301105E-3</v>
      </c>
      <c r="D53" s="273">
        <f>-10.83-1.5</f>
        <v>-12.33</v>
      </c>
      <c r="E53" s="14">
        <v>-1.3314466050570383E-2</v>
      </c>
      <c r="F53" s="273">
        <v>-10.58</v>
      </c>
      <c r="G53" s="223">
        <f t="shared" si="11"/>
        <v>-1.3007114572025361E-2</v>
      </c>
      <c r="I53" s="19"/>
      <c r="J53" s="19"/>
      <c r="K53" s="19"/>
      <c r="L53" s="19"/>
    </row>
    <row r="54" spans="1:12">
      <c r="A54" s="38" t="s">
        <v>238</v>
      </c>
      <c r="B54" s="30">
        <v>0</v>
      </c>
      <c r="C54" s="14">
        <v>0</v>
      </c>
      <c r="D54" s="30">
        <v>0</v>
      </c>
      <c r="E54" s="14">
        <v>0</v>
      </c>
      <c r="F54" s="30">
        <v>0</v>
      </c>
      <c r="G54" s="223">
        <f t="shared" si="11"/>
        <v>0</v>
      </c>
      <c r="I54" s="19"/>
      <c r="J54" s="19"/>
      <c r="K54" s="19"/>
      <c r="L54" s="19"/>
    </row>
    <row r="55" spans="1:12">
      <c r="A55" s="38" t="s">
        <v>239</v>
      </c>
      <c r="B55" s="30">
        <v>-3</v>
      </c>
      <c r="C55" s="14">
        <v>-3.6882177425402725E-3</v>
      </c>
      <c r="D55" s="30">
        <v>-3</v>
      </c>
      <c r="E55" s="14">
        <v>-3.6882177425402725E-3</v>
      </c>
      <c r="F55" s="30">
        <v>-3</v>
      </c>
      <c r="G55" s="223">
        <f t="shared" si="11"/>
        <v>-3.6882177425402725E-3</v>
      </c>
      <c r="I55" s="19"/>
      <c r="J55" s="19"/>
      <c r="K55" s="19"/>
      <c r="L55" s="19"/>
    </row>
    <row r="56" spans="1:12">
      <c r="A56" s="38" t="s">
        <v>232</v>
      </c>
      <c r="B56" s="30">
        <v>-1.5</v>
      </c>
      <c r="C56" s="14">
        <v>-1.8441088712701362E-3</v>
      </c>
      <c r="D56" s="30">
        <v>-1</v>
      </c>
      <c r="E56" s="14">
        <v>-1.2294059141800908E-3</v>
      </c>
      <c r="F56" s="30">
        <v>-1</v>
      </c>
      <c r="G56" s="223">
        <f t="shared" si="11"/>
        <v>-1.2294059141800908E-3</v>
      </c>
      <c r="I56" s="19"/>
      <c r="J56" s="19"/>
      <c r="K56" s="19"/>
      <c r="L56" s="19"/>
    </row>
    <row r="57" spans="1:12">
      <c r="A57" s="38" t="s">
        <v>240</v>
      </c>
      <c r="B57" s="30">
        <v>0</v>
      </c>
      <c r="C57" s="14">
        <v>0</v>
      </c>
      <c r="D57" s="30">
        <v>0</v>
      </c>
      <c r="E57" s="14">
        <v>0</v>
      </c>
      <c r="F57" s="30">
        <v>0</v>
      </c>
      <c r="G57" s="223">
        <f t="shared" si="11"/>
        <v>0</v>
      </c>
    </row>
    <row r="58" spans="1:12">
      <c r="A58" s="38" t="s">
        <v>248</v>
      </c>
      <c r="B58" s="30">
        <v>0</v>
      </c>
      <c r="C58" s="14">
        <v>0</v>
      </c>
      <c r="D58" s="30">
        <v>0</v>
      </c>
      <c r="E58" s="14">
        <v>0</v>
      </c>
      <c r="F58" s="30">
        <v>0</v>
      </c>
      <c r="G58" s="223">
        <f t="shared" si="11"/>
        <v>0</v>
      </c>
    </row>
    <row r="59" spans="1:12">
      <c r="A59" s="38"/>
      <c r="B59" s="30"/>
      <c r="C59" s="14">
        <v>0</v>
      </c>
      <c r="D59" s="30"/>
      <c r="E59" s="14">
        <v>0</v>
      </c>
      <c r="F59" s="30"/>
      <c r="G59" s="223">
        <f t="shared" si="11"/>
        <v>0</v>
      </c>
    </row>
    <row r="60" spans="1:12">
      <c r="A60" s="36" t="s">
        <v>30</v>
      </c>
      <c r="B60" s="272">
        <f t="shared" ref="B60:G60" si="12">SUM(B52:B59)</f>
        <v>-33.4</v>
      </c>
      <c r="C60" s="34">
        <f t="shared" si="12"/>
        <v>-4.1062157533615036E-2</v>
      </c>
      <c r="D60" s="33">
        <f t="shared" si="12"/>
        <v>-36.25</v>
      </c>
      <c r="E60" s="34">
        <f t="shared" si="12"/>
        <v>-3.9648340732307927E-2</v>
      </c>
      <c r="F60" s="272">
        <f t="shared" si="12"/>
        <v>-31.65</v>
      </c>
      <c r="G60" s="41">
        <f t="shared" si="12"/>
        <v>-3.8910697183799872E-2</v>
      </c>
    </row>
    <row r="61" spans="1:12">
      <c r="A61" s="38"/>
      <c r="B61" s="30"/>
      <c r="C61" s="37"/>
      <c r="D61" s="30"/>
      <c r="E61" s="37"/>
      <c r="F61" s="30"/>
      <c r="G61" s="228"/>
    </row>
    <row r="62" spans="1:12">
      <c r="A62" s="39" t="s">
        <v>152</v>
      </c>
      <c r="B62" s="229">
        <f t="shared" ref="B62:G62" si="13">+B14+B15+B26+B36+B49+B60</f>
        <v>26.1</v>
      </c>
      <c r="C62" s="230">
        <f t="shared" si="13"/>
        <v>3.2087494360100353E-2</v>
      </c>
      <c r="D62" s="231">
        <f t="shared" si="13"/>
        <v>29.349999999999994</v>
      </c>
      <c r="E62" s="230">
        <f t="shared" si="13"/>
        <v>3.7312469495365749E-2</v>
      </c>
      <c r="F62" s="231">
        <f t="shared" si="13"/>
        <v>35.199999999999996</v>
      </c>
      <c r="G62" s="230">
        <f t="shared" si="13"/>
        <v>4.3275088179139207E-2</v>
      </c>
    </row>
    <row r="65" spans="1:1">
      <c r="A65" s="3" t="s">
        <v>265</v>
      </c>
    </row>
    <row r="66" spans="1:1">
      <c r="A66" s="3" t="s">
        <v>266</v>
      </c>
    </row>
    <row r="67" spans="1:1">
      <c r="A67" s="3" t="s">
        <v>267</v>
      </c>
    </row>
    <row r="68" spans="1:1">
      <c r="A68" s="3" t="s">
        <v>268</v>
      </c>
    </row>
    <row r="69" spans="1:1">
      <c r="A69" s="3" t="s">
        <v>269</v>
      </c>
    </row>
    <row r="70" spans="1:1">
      <c r="A70" s="3" t="s">
        <v>270</v>
      </c>
    </row>
    <row r="71" spans="1:1">
      <c r="A71" s="42"/>
    </row>
  </sheetData>
  <mergeCells count="3">
    <mergeCell ref="B5:C5"/>
    <mergeCell ref="D5:E5"/>
    <mergeCell ref="F5:G5"/>
  </mergeCells>
  <printOptions horizontalCentered="1"/>
  <pageMargins left="0.23622047244094491" right="0.23622047244094491" top="0.74803149606299213" bottom="0.74803149606299213" header="0.31496062992125984" footer="0.31496062992125984"/>
  <pageSetup paperSize="9" scale="63" fitToWidth="0" orientation="portrait" horizontalDpi="300" r:id="rId1"/>
  <headerFooter>
    <oddFooter>&amp;L&amp;F&amp;R&amp;A</oddFoot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J57"/>
  <sheetViews>
    <sheetView view="pageBreakPreview" topLeftCell="A40" zoomScale="60" zoomScaleNormal="100" workbookViewId="0">
      <selection activeCell="G18" sqref="G18"/>
    </sheetView>
  </sheetViews>
  <sheetFormatPr defaultRowHeight="15"/>
  <cols>
    <col min="1" max="1" width="32.33203125" customWidth="1"/>
    <col min="5" max="5" width="2.88671875" customWidth="1"/>
    <col min="6" max="6" width="9" bestFit="1" customWidth="1"/>
    <col min="9" max="9" width="3.109375" customWidth="1"/>
    <col min="10" max="10" width="71.44140625" customWidth="1"/>
    <col min="257" max="257" width="32.33203125" customWidth="1"/>
    <col min="261" max="261" width="2.88671875" customWidth="1"/>
    <col min="265" max="265" width="3.109375" customWidth="1"/>
    <col min="266" max="266" width="54.5546875" customWidth="1"/>
    <col min="513" max="513" width="32.33203125" customWidth="1"/>
    <col min="517" max="517" width="2.88671875" customWidth="1"/>
    <col min="521" max="521" width="3.109375" customWidth="1"/>
    <col min="522" max="522" width="54.5546875" customWidth="1"/>
    <col min="769" max="769" width="32.33203125" customWidth="1"/>
    <col min="773" max="773" width="2.88671875" customWidth="1"/>
    <col min="777" max="777" width="3.109375" customWidth="1"/>
    <col min="778" max="778" width="54.5546875" customWidth="1"/>
    <col min="1025" max="1025" width="32.33203125" customWidth="1"/>
    <col min="1029" max="1029" width="2.88671875" customWidth="1"/>
    <col min="1033" max="1033" width="3.109375" customWidth="1"/>
    <col min="1034" max="1034" width="54.5546875" customWidth="1"/>
    <col min="1281" max="1281" width="32.33203125" customWidth="1"/>
    <col min="1285" max="1285" width="2.88671875" customWidth="1"/>
    <col min="1289" max="1289" width="3.109375" customWidth="1"/>
    <col min="1290" max="1290" width="54.5546875" customWidth="1"/>
    <col min="1537" max="1537" width="32.33203125" customWidth="1"/>
    <col min="1541" max="1541" width="2.88671875" customWidth="1"/>
    <col min="1545" max="1545" width="3.109375" customWidth="1"/>
    <col min="1546" max="1546" width="54.5546875" customWidth="1"/>
    <col min="1793" max="1793" width="32.33203125" customWidth="1"/>
    <col min="1797" max="1797" width="2.88671875" customWidth="1"/>
    <col min="1801" max="1801" width="3.109375" customWidth="1"/>
    <col min="1802" max="1802" width="54.5546875" customWidth="1"/>
    <col min="2049" max="2049" width="32.33203125" customWidth="1"/>
    <col min="2053" max="2053" width="2.88671875" customWidth="1"/>
    <col min="2057" max="2057" width="3.109375" customWidth="1"/>
    <col min="2058" max="2058" width="54.5546875" customWidth="1"/>
    <col min="2305" max="2305" width="32.33203125" customWidth="1"/>
    <col min="2309" max="2309" width="2.88671875" customWidth="1"/>
    <col min="2313" max="2313" width="3.109375" customWidth="1"/>
    <col min="2314" max="2314" width="54.5546875" customWidth="1"/>
    <col min="2561" max="2561" width="32.33203125" customWidth="1"/>
    <col min="2565" max="2565" width="2.88671875" customWidth="1"/>
    <col min="2569" max="2569" width="3.109375" customWidth="1"/>
    <col min="2570" max="2570" width="54.5546875" customWidth="1"/>
    <col min="2817" max="2817" width="32.33203125" customWidth="1"/>
    <col min="2821" max="2821" width="2.88671875" customWidth="1"/>
    <col min="2825" max="2825" width="3.109375" customWidth="1"/>
    <col min="2826" max="2826" width="54.5546875" customWidth="1"/>
    <col min="3073" max="3073" width="32.33203125" customWidth="1"/>
    <col min="3077" max="3077" width="2.88671875" customWidth="1"/>
    <col min="3081" max="3081" width="3.109375" customWidth="1"/>
    <col min="3082" max="3082" width="54.5546875" customWidth="1"/>
    <col min="3329" max="3329" width="32.33203125" customWidth="1"/>
    <col min="3333" max="3333" width="2.88671875" customWidth="1"/>
    <col min="3337" max="3337" width="3.109375" customWidth="1"/>
    <col min="3338" max="3338" width="54.5546875" customWidth="1"/>
    <col min="3585" max="3585" width="32.33203125" customWidth="1"/>
    <col min="3589" max="3589" width="2.88671875" customWidth="1"/>
    <col min="3593" max="3593" width="3.109375" customWidth="1"/>
    <col min="3594" max="3594" width="54.5546875" customWidth="1"/>
    <col min="3841" max="3841" width="32.33203125" customWidth="1"/>
    <col min="3845" max="3845" width="2.88671875" customWidth="1"/>
    <col min="3849" max="3849" width="3.109375" customWidth="1"/>
    <col min="3850" max="3850" width="54.5546875" customWidth="1"/>
    <col min="4097" max="4097" width="32.33203125" customWidth="1"/>
    <col min="4101" max="4101" width="2.88671875" customWidth="1"/>
    <col min="4105" max="4105" width="3.109375" customWidth="1"/>
    <col min="4106" max="4106" width="54.5546875" customWidth="1"/>
    <col min="4353" max="4353" width="32.33203125" customWidth="1"/>
    <col min="4357" max="4357" width="2.88671875" customWidth="1"/>
    <col min="4361" max="4361" width="3.109375" customWidth="1"/>
    <col min="4362" max="4362" width="54.5546875" customWidth="1"/>
    <col min="4609" max="4609" width="32.33203125" customWidth="1"/>
    <col min="4613" max="4613" width="2.88671875" customWidth="1"/>
    <col min="4617" max="4617" width="3.109375" customWidth="1"/>
    <col min="4618" max="4618" width="54.5546875" customWidth="1"/>
    <col min="4865" max="4865" width="32.33203125" customWidth="1"/>
    <col min="4869" max="4869" width="2.88671875" customWidth="1"/>
    <col min="4873" max="4873" width="3.109375" customWidth="1"/>
    <col min="4874" max="4874" width="54.5546875" customWidth="1"/>
    <col min="5121" max="5121" width="32.33203125" customWidth="1"/>
    <col min="5125" max="5125" width="2.88671875" customWidth="1"/>
    <col min="5129" max="5129" width="3.109375" customWidth="1"/>
    <col min="5130" max="5130" width="54.5546875" customWidth="1"/>
    <col min="5377" max="5377" width="32.33203125" customWidth="1"/>
    <col min="5381" max="5381" width="2.88671875" customWidth="1"/>
    <col min="5385" max="5385" width="3.109375" customWidth="1"/>
    <col min="5386" max="5386" width="54.5546875" customWidth="1"/>
    <col min="5633" max="5633" width="32.33203125" customWidth="1"/>
    <col min="5637" max="5637" width="2.88671875" customWidth="1"/>
    <col min="5641" max="5641" width="3.109375" customWidth="1"/>
    <col min="5642" max="5642" width="54.5546875" customWidth="1"/>
    <col min="5889" max="5889" width="32.33203125" customWidth="1"/>
    <col min="5893" max="5893" width="2.88671875" customWidth="1"/>
    <col min="5897" max="5897" width="3.109375" customWidth="1"/>
    <col min="5898" max="5898" width="54.5546875" customWidth="1"/>
    <col min="6145" max="6145" width="32.33203125" customWidth="1"/>
    <col min="6149" max="6149" width="2.88671875" customWidth="1"/>
    <col min="6153" max="6153" width="3.109375" customWidth="1"/>
    <col min="6154" max="6154" width="54.5546875" customWidth="1"/>
    <col min="6401" max="6401" width="32.33203125" customWidth="1"/>
    <col min="6405" max="6405" width="2.88671875" customWidth="1"/>
    <col min="6409" max="6409" width="3.109375" customWidth="1"/>
    <col min="6410" max="6410" width="54.5546875" customWidth="1"/>
    <col min="6657" max="6657" width="32.33203125" customWidth="1"/>
    <col min="6661" max="6661" width="2.88671875" customWidth="1"/>
    <col min="6665" max="6665" width="3.109375" customWidth="1"/>
    <col min="6666" max="6666" width="54.5546875" customWidth="1"/>
    <col min="6913" max="6913" width="32.33203125" customWidth="1"/>
    <col min="6917" max="6917" width="2.88671875" customWidth="1"/>
    <col min="6921" max="6921" width="3.109375" customWidth="1"/>
    <col min="6922" max="6922" width="54.5546875" customWidth="1"/>
    <col min="7169" max="7169" width="32.33203125" customWidth="1"/>
    <col min="7173" max="7173" width="2.88671875" customWidth="1"/>
    <col min="7177" max="7177" width="3.109375" customWidth="1"/>
    <col min="7178" max="7178" width="54.5546875" customWidth="1"/>
    <col min="7425" max="7425" width="32.33203125" customWidth="1"/>
    <col min="7429" max="7429" width="2.88671875" customWidth="1"/>
    <col min="7433" max="7433" width="3.109375" customWidth="1"/>
    <col min="7434" max="7434" width="54.5546875" customWidth="1"/>
    <col min="7681" max="7681" width="32.33203125" customWidth="1"/>
    <col min="7685" max="7685" width="2.88671875" customWidth="1"/>
    <col min="7689" max="7689" width="3.109375" customWidth="1"/>
    <col min="7690" max="7690" width="54.5546875" customWidth="1"/>
    <col min="7937" max="7937" width="32.33203125" customWidth="1"/>
    <col min="7941" max="7941" width="2.88671875" customWidth="1"/>
    <col min="7945" max="7945" width="3.109375" customWidth="1"/>
    <col min="7946" max="7946" width="54.5546875" customWidth="1"/>
    <col min="8193" max="8193" width="32.33203125" customWidth="1"/>
    <col min="8197" max="8197" width="2.88671875" customWidth="1"/>
    <col min="8201" max="8201" width="3.109375" customWidth="1"/>
    <col min="8202" max="8202" width="54.5546875" customWidth="1"/>
    <col min="8449" max="8449" width="32.33203125" customWidth="1"/>
    <col min="8453" max="8453" width="2.88671875" customWidth="1"/>
    <col min="8457" max="8457" width="3.109375" customWidth="1"/>
    <col min="8458" max="8458" width="54.5546875" customWidth="1"/>
    <col min="8705" max="8705" width="32.33203125" customWidth="1"/>
    <col min="8709" max="8709" width="2.88671875" customWidth="1"/>
    <col min="8713" max="8713" width="3.109375" customWidth="1"/>
    <col min="8714" max="8714" width="54.5546875" customWidth="1"/>
    <col min="8961" max="8961" width="32.33203125" customWidth="1"/>
    <col min="8965" max="8965" width="2.88671875" customWidth="1"/>
    <col min="8969" max="8969" width="3.109375" customWidth="1"/>
    <col min="8970" max="8970" width="54.5546875" customWidth="1"/>
    <col min="9217" max="9217" width="32.33203125" customWidth="1"/>
    <col min="9221" max="9221" width="2.88671875" customWidth="1"/>
    <col min="9225" max="9225" width="3.109375" customWidth="1"/>
    <col min="9226" max="9226" width="54.5546875" customWidth="1"/>
    <col min="9473" max="9473" width="32.33203125" customWidth="1"/>
    <col min="9477" max="9477" width="2.88671875" customWidth="1"/>
    <col min="9481" max="9481" width="3.109375" customWidth="1"/>
    <col min="9482" max="9482" width="54.5546875" customWidth="1"/>
    <col min="9729" max="9729" width="32.33203125" customWidth="1"/>
    <col min="9733" max="9733" width="2.88671875" customWidth="1"/>
    <col min="9737" max="9737" width="3.109375" customWidth="1"/>
    <col min="9738" max="9738" width="54.5546875" customWidth="1"/>
    <col min="9985" max="9985" width="32.33203125" customWidth="1"/>
    <col min="9989" max="9989" width="2.88671875" customWidth="1"/>
    <col min="9993" max="9993" width="3.109375" customWidth="1"/>
    <col min="9994" max="9994" width="54.5546875" customWidth="1"/>
    <col min="10241" max="10241" width="32.33203125" customWidth="1"/>
    <col min="10245" max="10245" width="2.88671875" customWidth="1"/>
    <col min="10249" max="10249" width="3.109375" customWidth="1"/>
    <col min="10250" max="10250" width="54.5546875" customWidth="1"/>
    <col min="10497" max="10497" width="32.33203125" customWidth="1"/>
    <col min="10501" max="10501" width="2.88671875" customWidth="1"/>
    <col min="10505" max="10505" width="3.109375" customWidth="1"/>
    <col min="10506" max="10506" width="54.5546875" customWidth="1"/>
    <col min="10753" max="10753" width="32.33203125" customWidth="1"/>
    <col min="10757" max="10757" width="2.88671875" customWidth="1"/>
    <col min="10761" max="10761" width="3.109375" customWidth="1"/>
    <col min="10762" max="10762" width="54.5546875" customWidth="1"/>
    <col min="11009" max="11009" width="32.33203125" customWidth="1"/>
    <col min="11013" max="11013" width="2.88671875" customWidth="1"/>
    <col min="11017" max="11017" width="3.109375" customWidth="1"/>
    <col min="11018" max="11018" width="54.5546875" customWidth="1"/>
    <col min="11265" max="11265" width="32.33203125" customWidth="1"/>
    <col min="11269" max="11269" width="2.88671875" customWidth="1"/>
    <col min="11273" max="11273" width="3.109375" customWidth="1"/>
    <col min="11274" max="11274" width="54.5546875" customWidth="1"/>
    <col min="11521" max="11521" width="32.33203125" customWidth="1"/>
    <col min="11525" max="11525" width="2.88671875" customWidth="1"/>
    <col min="11529" max="11529" width="3.109375" customWidth="1"/>
    <col min="11530" max="11530" width="54.5546875" customWidth="1"/>
    <col min="11777" max="11777" width="32.33203125" customWidth="1"/>
    <col min="11781" max="11781" width="2.88671875" customWidth="1"/>
    <col min="11785" max="11785" width="3.109375" customWidth="1"/>
    <col min="11786" max="11786" width="54.5546875" customWidth="1"/>
    <col min="12033" max="12033" width="32.33203125" customWidth="1"/>
    <col min="12037" max="12037" width="2.88671875" customWidth="1"/>
    <col min="12041" max="12041" width="3.109375" customWidth="1"/>
    <col min="12042" max="12042" width="54.5546875" customWidth="1"/>
    <col min="12289" max="12289" width="32.33203125" customWidth="1"/>
    <col min="12293" max="12293" width="2.88671875" customWidth="1"/>
    <col min="12297" max="12297" width="3.109375" customWidth="1"/>
    <col min="12298" max="12298" width="54.5546875" customWidth="1"/>
    <col min="12545" max="12545" width="32.33203125" customWidth="1"/>
    <col min="12549" max="12549" width="2.88671875" customWidth="1"/>
    <col min="12553" max="12553" width="3.109375" customWidth="1"/>
    <col min="12554" max="12554" width="54.5546875" customWidth="1"/>
    <col min="12801" max="12801" width="32.33203125" customWidth="1"/>
    <col min="12805" max="12805" width="2.88671875" customWidth="1"/>
    <col min="12809" max="12809" width="3.109375" customWidth="1"/>
    <col min="12810" max="12810" width="54.5546875" customWidth="1"/>
    <col min="13057" max="13057" width="32.33203125" customWidth="1"/>
    <col min="13061" max="13061" width="2.88671875" customWidth="1"/>
    <col min="13065" max="13065" width="3.109375" customWidth="1"/>
    <col min="13066" max="13066" width="54.5546875" customWidth="1"/>
    <col min="13313" max="13313" width="32.33203125" customWidth="1"/>
    <col min="13317" max="13317" width="2.88671875" customWidth="1"/>
    <col min="13321" max="13321" width="3.109375" customWidth="1"/>
    <col min="13322" max="13322" width="54.5546875" customWidth="1"/>
    <col min="13569" max="13569" width="32.33203125" customWidth="1"/>
    <col min="13573" max="13573" width="2.88671875" customWidth="1"/>
    <col min="13577" max="13577" width="3.109375" customWidth="1"/>
    <col min="13578" max="13578" width="54.5546875" customWidth="1"/>
    <col min="13825" max="13825" width="32.33203125" customWidth="1"/>
    <col min="13829" max="13829" width="2.88671875" customWidth="1"/>
    <col min="13833" max="13833" width="3.109375" customWidth="1"/>
    <col min="13834" max="13834" width="54.5546875" customWidth="1"/>
    <col min="14081" max="14081" width="32.33203125" customWidth="1"/>
    <col min="14085" max="14085" width="2.88671875" customWidth="1"/>
    <col min="14089" max="14089" width="3.109375" customWidth="1"/>
    <col min="14090" max="14090" width="54.5546875" customWidth="1"/>
    <col min="14337" max="14337" width="32.33203125" customWidth="1"/>
    <col min="14341" max="14341" width="2.88671875" customWidth="1"/>
    <col min="14345" max="14345" width="3.109375" customWidth="1"/>
    <col min="14346" max="14346" width="54.5546875" customWidth="1"/>
    <col min="14593" max="14593" width="32.33203125" customWidth="1"/>
    <col min="14597" max="14597" width="2.88671875" customWidth="1"/>
    <col min="14601" max="14601" width="3.109375" customWidth="1"/>
    <col min="14602" max="14602" width="54.5546875" customWidth="1"/>
    <col min="14849" max="14849" width="32.33203125" customWidth="1"/>
    <col min="14853" max="14853" width="2.88671875" customWidth="1"/>
    <col min="14857" max="14857" width="3.109375" customWidth="1"/>
    <col min="14858" max="14858" width="54.5546875" customWidth="1"/>
    <col min="15105" max="15105" width="32.33203125" customWidth="1"/>
    <col min="15109" max="15109" width="2.88671875" customWidth="1"/>
    <col min="15113" max="15113" width="3.109375" customWidth="1"/>
    <col min="15114" max="15114" width="54.5546875" customWidth="1"/>
    <col min="15361" max="15361" width="32.33203125" customWidth="1"/>
    <col min="15365" max="15365" width="2.88671875" customWidth="1"/>
    <col min="15369" max="15369" width="3.109375" customWidth="1"/>
    <col min="15370" max="15370" width="54.5546875" customWidth="1"/>
    <col min="15617" max="15617" width="32.33203125" customWidth="1"/>
    <col min="15621" max="15621" width="2.88671875" customWidth="1"/>
    <col min="15625" max="15625" width="3.109375" customWidth="1"/>
    <col min="15626" max="15626" width="54.5546875" customWidth="1"/>
    <col min="15873" max="15873" width="32.33203125" customWidth="1"/>
    <col min="15877" max="15877" width="2.88671875" customWidth="1"/>
    <col min="15881" max="15881" width="3.109375" customWidth="1"/>
    <col min="15882" max="15882" width="54.5546875" customWidth="1"/>
    <col min="16129" max="16129" width="32.33203125" customWidth="1"/>
    <col min="16133" max="16133" width="2.88671875" customWidth="1"/>
    <col min="16137" max="16137" width="3.109375" customWidth="1"/>
    <col min="16138" max="16138" width="54.5546875" customWidth="1"/>
  </cols>
  <sheetData>
    <row r="1" spans="1:10" ht="15.75">
      <c r="A1" s="951" t="s">
        <v>1134</v>
      </c>
      <c r="B1" s="934"/>
      <c r="C1" s="934"/>
      <c r="D1" s="934"/>
    </row>
    <row r="3" spans="1:10" ht="15.75">
      <c r="A3" s="74" t="str">
        <f>+[1]Summary!A1</f>
        <v>LHB</v>
      </c>
      <c r="B3" s="94"/>
      <c r="C3" s="74" t="s">
        <v>577</v>
      </c>
    </row>
    <row r="4" spans="1:10" ht="13.5" customHeight="1" thickBot="1"/>
    <row r="5" spans="1:10" ht="34.5" customHeight="1" thickBot="1">
      <c r="B5" s="947" t="s">
        <v>34</v>
      </c>
      <c r="C5" s="948"/>
      <c r="D5" s="949"/>
      <c r="F5" s="947" t="s">
        <v>35</v>
      </c>
      <c r="G5" s="948"/>
      <c r="H5" s="949"/>
      <c r="J5" s="44" t="s">
        <v>36</v>
      </c>
    </row>
    <row r="6" spans="1:10" ht="13.5" customHeight="1">
      <c r="A6" s="952" t="s">
        <v>37</v>
      </c>
      <c r="B6" s="45" t="s">
        <v>31</v>
      </c>
      <c r="C6" s="46" t="s">
        <v>32</v>
      </c>
      <c r="D6" s="46" t="s">
        <v>33</v>
      </c>
      <c r="F6" s="45" t="s">
        <v>31</v>
      </c>
      <c r="G6" s="46" t="s">
        <v>32</v>
      </c>
      <c r="H6" s="46" t="s">
        <v>33</v>
      </c>
      <c r="J6" s="47"/>
    </row>
    <row r="7" spans="1:10" ht="13.5" customHeight="1">
      <c r="A7" s="956"/>
      <c r="B7" s="48" t="s">
        <v>38</v>
      </c>
      <c r="C7" s="48" t="s">
        <v>38</v>
      </c>
      <c r="D7" s="49" t="s">
        <v>38</v>
      </c>
      <c r="F7" s="48" t="s">
        <v>38</v>
      </c>
      <c r="G7" s="48" t="s">
        <v>38</v>
      </c>
      <c r="H7" s="49" t="s">
        <v>38</v>
      </c>
      <c r="J7" s="47"/>
    </row>
    <row r="8" spans="1:10" ht="13.5" customHeight="1">
      <c r="A8" s="50"/>
      <c r="B8" s="957"/>
      <c r="C8" s="957"/>
      <c r="D8" s="943"/>
      <c r="F8" s="957"/>
      <c r="G8" s="957"/>
      <c r="H8" s="943"/>
      <c r="J8" s="47"/>
    </row>
    <row r="9" spans="1:10" ht="13.5" customHeight="1">
      <c r="A9" s="50" t="s">
        <v>12</v>
      </c>
      <c r="B9" s="957"/>
      <c r="C9" s="957"/>
      <c r="D9" s="943"/>
      <c r="F9" s="957"/>
      <c r="G9" s="957"/>
      <c r="H9" s="943"/>
      <c r="J9" s="47"/>
    </row>
    <row r="10" spans="1:10" ht="13.5" customHeight="1">
      <c r="A10" s="51" t="s">
        <v>13</v>
      </c>
      <c r="B10" s="52">
        <v>1.1499999999999999</v>
      </c>
      <c r="C10" s="52">
        <v>1.1100000000000001</v>
      </c>
      <c r="D10" s="53">
        <v>1.06</v>
      </c>
      <c r="F10" s="271">
        <f>+F38/818000*100</f>
        <v>1.2224938875305624</v>
      </c>
      <c r="G10" s="271">
        <f t="shared" ref="G10:H10" si="0">+G38/818000*100</f>
        <v>1.1002444987775062</v>
      </c>
      <c r="H10" s="271">
        <f t="shared" si="0"/>
        <v>0.97799511002444983</v>
      </c>
      <c r="J10" s="47" t="s">
        <v>578</v>
      </c>
    </row>
    <row r="11" spans="1:10" ht="13.5" customHeight="1">
      <c r="A11" s="51" t="s">
        <v>14</v>
      </c>
      <c r="B11" s="52">
        <v>0</v>
      </c>
      <c r="C11" s="52">
        <v>1.84</v>
      </c>
      <c r="D11" s="53">
        <v>1.34</v>
      </c>
      <c r="F11" s="271">
        <f t="shared" ref="F11:H11" si="1">+F39/818000*100</f>
        <v>0</v>
      </c>
      <c r="G11" s="271">
        <f t="shared" si="1"/>
        <v>0</v>
      </c>
      <c r="H11" s="271">
        <f t="shared" si="1"/>
        <v>0</v>
      </c>
      <c r="J11" s="47" t="s">
        <v>579</v>
      </c>
    </row>
    <row r="12" spans="1:10" ht="13.5" customHeight="1">
      <c r="A12" s="51" t="s">
        <v>15</v>
      </c>
      <c r="B12" s="52">
        <v>0.35</v>
      </c>
      <c r="C12" s="52">
        <v>0.32</v>
      </c>
      <c r="D12" s="53">
        <v>0.32</v>
      </c>
      <c r="F12" s="271">
        <f t="shared" ref="F12:H12" si="2">+F40/818000*100</f>
        <v>0.36674816625916873</v>
      </c>
      <c r="G12" s="271">
        <f t="shared" si="2"/>
        <v>0.36674816625916873</v>
      </c>
      <c r="H12" s="271">
        <f t="shared" si="2"/>
        <v>0.36674816625916873</v>
      </c>
      <c r="J12" s="47"/>
    </row>
    <row r="13" spans="1:10" ht="13.5" customHeight="1">
      <c r="A13" s="51" t="s">
        <v>16</v>
      </c>
      <c r="B13" s="52">
        <v>0.02</v>
      </c>
      <c r="C13" s="52">
        <v>0</v>
      </c>
      <c r="D13" s="53">
        <v>0</v>
      </c>
      <c r="F13" s="271">
        <f t="shared" ref="F13:H13" si="3">+F41/818000*100</f>
        <v>2.4449877750611245E-2</v>
      </c>
      <c r="G13" s="271">
        <f t="shared" si="3"/>
        <v>0</v>
      </c>
      <c r="H13" s="271">
        <f t="shared" si="3"/>
        <v>0</v>
      </c>
      <c r="J13" s="47"/>
    </row>
    <row r="14" spans="1:10" ht="13.5" customHeight="1">
      <c r="A14" s="51" t="s">
        <v>17</v>
      </c>
      <c r="B14" s="52">
        <v>0.12</v>
      </c>
      <c r="C14" s="52">
        <v>0.12</v>
      </c>
      <c r="D14" s="53">
        <v>0.12</v>
      </c>
      <c r="F14" s="271">
        <f t="shared" ref="F14:H14" si="4">+F42/818000*100</f>
        <v>9.779951100244498E-2</v>
      </c>
      <c r="G14" s="271">
        <f t="shared" si="4"/>
        <v>0.12224938875305623</v>
      </c>
      <c r="H14" s="271">
        <f t="shared" si="4"/>
        <v>0.12224938875305623</v>
      </c>
      <c r="J14" s="47"/>
    </row>
    <row r="15" spans="1:10" ht="13.5" customHeight="1">
      <c r="A15" s="51" t="s">
        <v>18</v>
      </c>
      <c r="B15" s="52">
        <v>0.28999999999999998</v>
      </c>
      <c r="C15" s="52">
        <v>0.19</v>
      </c>
      <c r="D15" s="53">
        <v>0.2</v>
      </c>
      <c r="F15" s="271">
        <f t="shared" ref="F15:H15" si="5">+F43/818000*100</f>
        <v>0.18337408312958436</v>
      </c>
      <c r="G15" s="271">
        <f t="shared" si="5"/>
        <v>0.2139364303178484</v>
      </c>
      <c r="H15" s="271">
        <f t="shared" si="5"/>
        <v>0.2139364303178484</v>
      </c>
      <c r="J15" s="47" t="s">
        <v>580</v>
      </c>
    </row>
    <row r="16" spans="1:10" ht="13.5" customHeight="1">
      <c r="A16" s="51" t="s">
        <v>19</v>
      </c>
      <c r="B16" s="52">
        <v>0.06</v>
      </c>
      <c r="C16" s="52">
        <v>0.02</v>
      </c>
      <c r="D16" s="53">
        <v>0.02</v>
      </c>
      <c r="F16" s="271">
        <f t="shared" ref="F16:H16" si="6">+F44/818000*100</f>
        <v>6.1124694376528114E-2</v>
      </c>
      <c r="G16" s="271">
        <f t="shared" si="6"/>
        <v>3.0562347188264057E-2</v>
      </c>
      <c r="H16" s="271">
        <f t="shared" si="6"/>
        <v>3.0562347188264057E-2</v>
      </c>
      <c r="J16" s="47" t="s">
        <v>581</v>
      </c>
    </row>
    <row r="17" spans="1:10" ht="13.5" customHeight="1" thickBot="1">
      <c r="A17" s="51" t="s">
        <v>20</v>
      </c>
      <c r="B17" s="52">
        <v>0</v>
      </c>
      <c r="C17" s="52">
        <v>0</v>
      </c>
      <c r="D17" s="53">
        <v>0</v>
      </c>
      <c r="F17" s="271">
        <f t="shared" ref="F17:H17" si="7">+F45/818000*100</f>
        <v>0</v>
      </c>
      <c r="G17" s="271">
        <f t="shared" si="7"/>
        <v>0</v>
      </c>
      <c r="H17" s="271">
        <f t="shared" si="7"/>
        <v>0</v>
      </c>
      <c r="J17" s="47"/>
    </row>
    <row r="18" spans="1:10" ht="13.5" customHeight="1" thickBot="1">
      <c r="A18" s="50" t="s">
        <v>39</v>
      </c>
      <c r="B18" s="268">
        <f>SUM(B10:B17)</f>
        <v>1.9900000000000002</v>
      </c>
      <c r="C18" s="268">
        <f t="shared" ref="C18:D18" si="8">SUM(C10:C17)</f>
        <v>3.6</v>
      </c>
      <c r="D18" s="268">
        <f t="shared" si="8"/>
        <v>3.0600000000000005</v>
      </c>
      <c r="F18" s="268">
        <f>SUM(F10:F17)</f>
        <v>1.9559902200488997</v>
      </c>
      <c r="G18" s="268">
        <f>SUM(G10:G17)</f>
        <v>1.8337408312958436</v>
      </c>
      <c r="H18" s="268">
        <f>SUM(H10:H17)</f>
        <v>1.7114914425427872</v>
      </c>
      <c r="J18" s="47"/>
    </row>
    <row r="19" spans="1:10" ht="13.5" customHeight="1">
      <c r="A19" s="51"/>
      <c r="B19" s="944"/>
      <c r="C19" s="944"/>
      <c r="D19" s="946"/>
      <c r="F19" s="944"/>
      <c r="G19" s="944"/>
      <c r="H19" s="946"/>
      <c r="J19" s="47"/>
    </row>
    <row r="20" spans="1:10" ht="13.5" customHeight="1">
      <c r="A20" s="50" t="s">
        <v>22</v>
      </c>
      <c r="B20" s="944"/>
      <c r="C20" s="944"/>
      <c r="D20" s="946"/>
      <c r="F20" s="944"/>
      <c r="G20" s="944"/>
      <c r="H20" s="946"/>
      <c r="J20" s="47"/>
    </row>
    <row r="21" spans="1:10" ht="13.5" customHeight="1">
      <c r="A21" s="51" t="s">
        <v>23</v>
      </c>
      <c r="B21" s="52">
        <v>0.31</v>
      </c>
      <c r="C21" s="52">
        <v>0.28999999999999998</v>
      </c>
      <c r="D21" s="53">
        <v>0.28999999999999998</v>
      </c>
      <c r="F21" s="271">
        <f t="shared" ref="F21:H21" si="9">+F49/818000*100</f>
        <v>0.30562347188264061</v>
      </c>
      <c r="G21" s="271">
        <f t="shared" si="9"/>
        <v>0.30562347188264061</v>
      </c>
      <c r="H21" s="271">
        <f t="shared" si="9"/>
        <v>0.30562347188264061</v>
      </c>
      <c r="J21" s="47"/>
    </row>
    <row r="22" spans="1:10" ht="13.5" customHeight="1">
      <c r="A22" s="51" t="s">
        <v>18</v>
      </c>
      <c r="B22" s="52">
        <v>0.28999999999999998</v>
      </c>
      <c r="C22" s="52">
        <v>0.24</v>
      </c>
      <c r="D22" s="53">
        <v>0.25</v>
      </c>
      <c r="F22" s="271">
        <f t="shared" ref="F22:H22" si="10">+F50/818000*100</f>
        <v>0.23227383863080683</v>
      </c>
      <c r="G22" s="271">
        <f t="shared" si="10"/>
        <v>0.23227383863080683</v>
      </c>
      <c r="H22" s="271">
        <f t="shared" si="10"/>
        <v>0.23227383863080683</v>
      </c>
      <c r="J22" s="47" t="s">
        <v>580</v>
      </c>
    </row>
    <row r="23" spans="1:10" ht="13.5" customHeight="1">
      <c r="A23" s="51" t="s">
        <v>19</v>
      </c>
      <c r="B23" s="52">
        <v>0.01</v>
      </c>
      <c r="C23" s="52">
        <v>0.01</v>
      </c>
      <c r="D23" s="53">
        <v>0.02</v>
      </c>
      <c r="F23" s="271">
        <f t="shared" ref="F23:H23" si="11">+F51/818000*100</f>
        <v>1.2224938875305623E-2</v>
      </c>
      <c r="G23" s="271">
        <f t="shared" si="11"/>
        <v>1.2224938875305623E-2</v>
      </c>
      <c r="H23" s="271">
        <f t="shared" si="11"/>
        <v>1.2224938875305623E-2</v>
      </c>
      <c r="J23" s="47" t="s">
        <v>581</v>
      </c>
    </row>
    <row r="24" spans="1:10" ht="13.5" customHeight="1">
      <c r="A24" s="51" t="s">
        <v>20</v>
      </c>
      <c r="B24" s="52">
        <v>0.3</v>
      </c>
      <c r="C24" s="52">
        <v>0.42</v>
      </c>
      <c r="D24" s="53">
        <v>0.57999999999999996</v>
      </c>
      <c r="F24" s="271">
        <f t="shared" ref="F24:H24" si="12">+F52/818000*100</f>
        <v>0.36674816625916873</v>
      </c>
      <c r="G24" s="271">
        <f t="shared" si="12"/>
        <v>0.36674816625916873</v>
      </c>
      <c r="H24" s="271">
        <f t="shared" si="12"/>
        <v>0.36674816625916873</v>
      </c>
      <c r="J24" s="47" t="s">
        <v>582</v>
      </c>
    </row>
    <row r="25" spans="1:10" ht="13.5" customHeight="1">
      <c r="A25" s="51" t="s">
        <v>24</v>
      </c>
      <c r="B25" s="52">
        <v>0.28000000000000003</v>
      </c>
      <c r="C25" s="52">
        <v>0.28000000000000003</v>
      </c>
      <c r="D25" s="53">
        <v>0.28000000000000003</v>
      </c>
      <c r="F25" s="271">
        <f t="shared" ref="F25:H25" si="13">+F53/818000*100</f>
        <v>0.24449877750611246</v>
      </c>
      <c r="G25" s="271">
        <f t="shared" si="13"/>
        <v>0.24449877750611246</v>
      </c>
      <c r="H25" s="271">
        <f t="shared" si="13"/>
        <v>0.24449877750611246</v>
      </c>
      <c r="J25" s="47"/>
    </row>
    <row r="26" spans="1:10" ht="13.5" customHeight="1" thickBot="1">
      <c r="A26" s="51" t="s">
        <v>25</v>
      </c>
      <c r="B26" s="52">
        <v>0.64</v>
      </c>
      <c r="C26" s="52">
        <v>0.64</v>
      </c>
      <c r="D26" s="53">
        <v>0.64</v>
      </c>
      <c r="F26" s="271">
        <f t="shared" ref="F26:H26" si="14">+F54/818000*100</f>
        <v>0.24449877750611246</v>
      </c>
      <c r="G26" s="271">
        <f t="shared" si="14"/>
        <v>0.24449877750611246</v>
      </c>
      <c r="H26" s="271">
        <f t="shared" si="14"/>
        <v>0.24449877750611246</v>
      </c>
      <c r="J26" s="47" t="s">
        <v>599</v>
      </c>
    </row>
    <row r="27" spans="1:10" ht="13.5" customHeight="1" thickBot="1">
      <c r="A27" s="50" t="s">
        <v>40</v>
      </c>
      <c r="B27" s="268">
        <f>SUM(B21:B26)</f>
        <v>1.83</v>
      </c>
      <c r="C27" s="268">
        <f>SUM(C21:C26)</f>
        <v>1.88</v>
      </c>
      <c r="D27" s="268">
        <f>SUM(D21:D26)</f>
        <v>2.06</v>
      </c>
      <c r="F27" s="268">
        <f>SUM(F21:F26)</f>
        <v>1.4058679706601467</v>
      </c>
      <c r="G27" s="268">
        <f>SUM(G21:G26)</f>
        <v>1.4058679706601467</v>
      </c>
      <c r="H27" s="268">
        <f>SUM(H21:H26)</f>
        <v>1.4058679706601467</v>
      </c>
      <c r="J27" s="47"/>
    </row>
    <row r="28" spans="1:10" ht="13.5" customHeight="1" thickBot="1">
      <c r="A28" s="50"/>
      <c r="B28" s="269"/>
      <c r="C28" s="269"/>
      <c r="D28" s="270"/>
      <c r="F28" s="269"/>
      <c r="G28" s="269"/>
      <c r="H28" s="270"/>
      <c r="J28" s="47"/>
    </row>
    <row r="29" spans="1:10" ht="13.5" customHeight="1" thickBot="1">
      <c r="A29" s="54" t="s">
        <v>41</v>
      </c>
      <c r="B29" s="268">
        <f>B18+B27</f>
        <v>3.8200000000000003</v>
      </c>
      <c r="C29" s="268">
        <f>C18+C27</f>
        <v>5.48</v>
      </c>
      <c r="D29" s="268">
        <f>D18+D27</f>
        <v>5.120000000000001</v>
      </c>
      <c r="F29" s="268">
        <f>F18+F27</f>
        <v>3.3618581907090466</v>
      </c>
      <c r="G29" s="268">
        <f>G18+G27</f>
        <v>3.2396088019559901</v>
      </c>
      <c r="H29" s="268">
        <f>H18+H27</f>
        <v>3.1173594132029336</v>
      </c>
      <c r="J29" s="55"/>
    </row>
    <row r="32" spans="1:10" ht="15.75" thickBot="1"/>
    <row r="33" spans="1:8" ht="15.75" thickBot="1">
      <c r="F33" s="947" t="s">
        <v>35</v>
      </c>
      <c r="G33" s="948"/>
      <c r="H33" s="949"/>
    </row>
    <row r="34" spans="1:8">
      <c r="A34" s="952" t="s">
        <v>37</v>
      </c>
      <c r="B34" s="56"/>
      <c r="C34" s="56"/>
      <c r="D34" s="56"/>
      <c r="E34" s="57"/>
      <c r="F34" s="45" t="s">
        <v>31</v>
      </c>
      <c r="G34" s="46" t="s">
        <v>32</v>
      </c>
      <c r="H34" s="46" t="s">
        <v>33</v>
      </c>
    </row>
    <row r="35" spans="1:8" ht="15.75" thickBot="1">
      <c r="A35" s="953"/>
      <c r="B35" s="58"/>
      <c r="C35" s="58"/>
      <c r="D35" s="58"/>
      <c r="E35" s="59"/>
      <c r="F35" s="60" t="s">
        <v>42</v>
      </c>
      <c r="G35" s="60" t="s">
        <v>42</v>
      </c>
      <c r="H35" s="60" t="s">
        <v>42</v>
      </c>
    </row>
    <row r="36" spans="1:8">
      <c r="A36" s="50"/>
      <c r="B36" s="61"/>
      <c r="C36" s="61"/>
      <c r="D36" s="61"/>
      <c r="E36" s="62"/>
      <c r="F36" s="954"/>
      <c r="G36" s="954"/>
      <c r="H36" s="955"/>
    </row>
    <row r="37" spans="1:8">
      <c r="A37" s="50" t="s">
        <v>12</v>
      </c>
      <c r="B37" s="61"/>
      <c r="C37" s="61"/>
      <c r="D37" s="61"/>
      <c r="E37" s="62"/>
      <c r="F37" s="954"/>
      <c r="G37" s="954"/>
      <c r="H37" s="955"/>
    </row>
    <row r="38" spans="1:8">
      <c r="A38" s="51" t="s">
        <v>13</v>
      </c>
      <c r="B38" s="61"/>
      <c r="C38" s="61"/>
      <c r="D38" s="61"/>
      <c r="E38" s="62"/>
      <c r="F38" s="63">
        <v>10000</v>
      </c>
      <c r="G38" s="63">
        <v>9000</v>
      </c>
      <c r="H38" s="64">
        <v>8000</v>
      </c>
    </row>
    <row r="39" spans="1:8">
      <c r="A39" s="51" t="s">
        <v>14</v>
      </c>
      <c r="B39" s="61"/>
      <c r="C39" s="61"/>
      <c r="D39" s="61"/>
      <c r="E39" s="62"/>
      <c r="F39" s="63"/>
      <c r="G39" s="63"/>
      <c r="H39" s="64"/>
    </row>
    <row r="40" spans="1:8">
      <c r="A40" s="51" t="s">
        <v>15</v>
      </c>
      <c r="B40" s="61"/>
      <c r="C40" s="61"/>
      <c r="D40" s="61"/>
      <c r="E40" s="62"/>
      <c r="F40" s="63">
        <v>3000</v>
      </c>
      <c r="G40" s="63">
        <v>3000</v>
      </c>
      <c r="H40" s="64">
        <v>3000</v>
      </c>
    </row>
    <row r="41" spans="1:8">
      <c r="A41" s="51" t="s">
        <v>16</v>
      </c>
      <c r="B41" s="61"/>
      <c r="C41" s="61"/>
      <c r="D41" s="61"/>
      <c r="E41" s="62"/>
      <c r="F41" s="63">
        <v>200</v>
      </c>
      <c r="G41" s="63">
        <v>0</v>
      </c>
      <c r="H41" s="64">
        <v>0</v>
      </c>
    </row>
    <row r="42" spans="1:8">
      <c r="A42" s="51" t="s">
        <v>17</v>
      </c>
      <c r="B42" s="61"/>
      <c r="C42" s="61"/>
      <c r="D42" s="61"/>
      <c r="E42" s="62"/>
      <c r="F42" s="63">
        <v>800</v>
      </c>
      <c r="G42" s="63">
        <v>1000</v>
      </c>
      <c r="H42" s="64">
        <v>1000</v>
      </c>
    </row>
    <row r="43" spans="1:8">
      <c r="A43" s="51" t="s">
        <v>18</v>
      </c>
      <c r="B43" s="61"/>
      <c r="C43" s="61"/>
      <c r="D43" s="61"/>
      <c r="E43" s="62"/>
      <c r="F43" s="63">
        <v>1500</v>
      </c>
      <c r="G43" s="63">
        <v>1750</v>
      </c>
      <c r="H43" s="64">
        <v>1750</v>
      </c>
    </row>
    <row r="44" spans="1:8">
      <c r="A44" s="51" t="s">
        <v>19</v>
      </c>
      <c r="B44" s="61"/>
      <c r="C44" s="61"/>
      <c r="D44" s="61"/>
      <c r="E44" s="62"/>
      <c r="F44" s="63">
        <v>500</v>
      </c>
      <c r="G44" s="63">
        <v>250</v>
      </c>
      <c r="H44" s="64">
        <v>250</v>
      </c>
    </row>
    <row r="45" spans="1:8" ht="15.75" thickBot="1">
      <c r="A45" s="51" t="s">
        <v>20</v>
      </c>
      <c r="B45" s="61"/>
      <c r="C45" s="61"/>
      <c r="D45" s="61"/>
      <c r="E45" s="62"/>
      <c r="F45" s="63"/>
      <c r="G45" s="63"/>
      <c r="H45" s="64"/>
    </row>
    <row r="46" spans="1:8" ht="15.75" thickBot="1">
      <c r="A46" s="65" t="s">
        <v>39</v>
      </c>
      <c r="B46" s="66"/>
      <c r="C46" s="66"/>
      <c r="D46" s="66"/>
      <c r="E46" s="67"/>
      <c r="F46" s="68">
        <f>SUM(F38:F45)</f>
        <v>16000</v>
      </c>
      <c r="G46" s="68">
        <f>SUM(G38:G45)</f>
        <v>15000</v>
      </c>
      <c r="H46" s="68">
        <f>SUM(H38:H45)</f>
        <v>14000</v>
      </c>
    </row>
    <row r="47" spans="1:8">
      <c r="A47" s="51"/>
      <c r="B47" s="61"/>
      <c r="C47" s="61"/>
      <c r="D47" s="61"/>
      <c r="E47" s="62"/>
      <c r="F47" s="950"/>
      <c r="G47" s="950"/>
      <c r="H47" s="945"/>
    </row>
    <row r="48" spans="1:8">
      <c r="A48" s="50" t="s">
        <v>22</v>
      </c>
      <c r="B48" s="61"/>
      <c r="C48" s="61"/>
      <c r="D48" s="61"/>
      <c r="E48" s="62"/>
      <c r="F48" s="950"/>
      <c r="G48" s="950"/>
      <c r="H48" s="945"/>
    </row>
    <row r="49" spans="1:8">
      <c r="A49" s="51" t="s">
        <v>23</v>
      </c>
      <c r="B49" s="61"/>
      <c r="C49" s="61"/>
      <c r="D49" s="61"/>
      <c r="E49" s="62"/>
      <c r="F49" s="63">
        <v>2500</v>
      </c>
      <c r="G49" s="63">
        <v>2500</v>
      </c>
      <c r="H49" s="64">
        <v>2500</v>
      </c>
    </row>
    <row r="50" spans="1:8">
      <c r="A50" s="51" t="s">
        <v>18</v>
      </c>
      <c r="B50" s="61"/>
      <c r="C50" s="61"/>
      <c r="D50" s="61"/>
      <c r="E50" s="62"/>
      <c r="F50" s="63">
        <v>1900</v>
      </c>
      <c r="G50" s="63">
        <v>1900</v>
      </c>
      <c r="H50" s="64">
        <v>1900</v>
      </c>
    </row>
    <row r="51" spans="1:8">
      <c r="A51" s="51" t="s">
        <v>19</v>
      </c>
      <c r="B51" s="61"/>
      <c r="C51" s="61"/>
      <c r="D51" s="61"/>
      <c r="E51" s="62"/>
      <c r="F51" s="63">
        <v>100</v>
      </c>
      <c r="G51" s="63">
        <v>100</v>
      </c>
      <c r="H51" s="64">
        <v>100</v>
      </c>
    </row>
    <row r="52" spans="1:8">
      <c r="A52" s="51" t="s">
        <v>20</v>
      </c>
      <c r="B52" s="61"/>
      <c r="C52" s="61"/>
      <c r="D52" s="61"/>
      <c r="E52" s="62"/>
      <c r="F52" s="63">
        <v>3000</v>
      </c>
      <c r="G52" s="63">
        <v>3000</v>
      </c>
      <c r="H52" s="64">
        <v>3000</v>
      </c>
    </row>
    <row r="53" spans="1:8">
      <c r="A53" s="51" t="s">
        <v>24</v>
      </c>
      <c r="B53" s="61"/>
      <c r="C53" s="61"/>
      <c r="D53" s="61"/>
      <c r="E53" s="62"/>
      <c r="F53" s="63">
        <v>2000</v>
      </c>
      <c r="G53" s="63">
        <v>2000</v>
      </c>
      <c r="H53" s="64">
        <v>2000</v>
      </c>
    </row>
    <row r="54" spans="1:8" ht="15.75" thickBot="1">
      <c r="A54" s="51" t="s">
        <v>25</v>
      </c>
      <c r="B54" s="61"/>
      <c r="C54" s="61"/>
      <c r="D54" s="61"/>
      <c r="E54" s="62"/>
      <c r="F54" s="63">
        <v>2000</v>
      </c>
      <c r="G54" s="63">
        <v>2000</v>
      </c>
      <c r="H54" s="64">
        <v>2000</v>
      </c>
    </row>
    <row r="55" spans="1:8" ht="15.75" thickBot="1">
      <c r="A55" s="65" t="s">
        <v>40</v>
      </c>
      <c r="B55" s="66"/>
      <c r="C55" s="66"/>
      <c r="D55" s="66"/>
      <c r="E55" s="67"/>
      <c r="F55" s="68">
        <f>SUM(F49:F54)</f>
        <v>11500</v>
      </c>
      <c r="G55" s="68">
        <f>SUM(G49:G54)</f>
        <v>11500</v>
      </c>
      <c r="H55" s="68">
        <f>SUM(H49:H54)</f>
        <v>11500</v>
      </c>
    </row>
    <row r="56" spans="1:8" ht="15.75" thickBot="1">
      <c r="A56" s="50"/>
      <c r="B56" s="61"/>
      <c r="C56" s="61"/>
      <c r="D56" s="61"/>
      <c r="E56" s="62"/>
      <c r="F56" s="69"/>
      <c r="G56" s="69"/>
      <c r="H56" s="70"/>
    </row>
    <row r="57" spans="1:8" ht="15.75" thickBot="1">
      <c r="A57" s="65" t="s">
        <v>41</v>
      </c>
      <c r="B57" s="66"/>
      <c r="C57" s="66"/>
      <c r="D57" s="66"/>
      <c r="E57" s="67"/>
      <c r="F57" s="68">
        <f>F46+F55</f>
        <v>27500</v>
      </c>
      <c r="G57" s="68">
        <f>G46+G55</f>
        <v>26500</v>
      </c>
      <c r="H57" s="68">
        <f>H46+H55</f>
        <v>25500</v>
      </c>
    </row>
  </sheetData>
  <mergeCells count="24">
    <mergeCell ref="A1:D1"/>
    <mergeCell ref="A34:A35"/>
    <mergeCell ref="F36:F37"/>
    <mergeCell ref="G36:G37"/>
    <mergeCell ref="H36:H37"/>
    <mergeCell ref="B5:D5"/>
    <mergeCell ref="F5:H5"/>
    <mergeCell ref="A6:A7"/>
    <mergeCell ref="B8:B9"/>
    <mergeCell ref="C8:C9"/>
    <mergeCell ref="D8:D9"/>
    <mergeCell ref="F8:F9"/>
    <mergeCell ref="G8:G9"/>
    <mergeCell ref="D19:D20"/>
    <mergeCell ref="F19:F20"/>
    <mergeCell ref="G19:G20"/>
    <mergeCell ref="H8:H9"/>
    <mergeCell ref="B19:B20"/>
    <mergeCell ref="C19:C20"/>
    <mergeCell ref="H47:H48"/>
    <mergeCell ref="H19:H20"/>
    <mergeCell ref="F33:H33"/>
    <mergeCell ref="F47:F48"/>
    <mergeCell ref="G47:G48"/>
  </mergeCells>
  <pageMargins left="0.70866141732283472" right="0.70866141732283472" top="0.74803149606299213" bottom="0.74803149606299213" header="0.31496062992125984" footer="0.31496062992125984"/>
  <pageSetup paperSize="9" scale="56" orientation="landscape" horizontalDpi="300" r:id="rId1"/>
  <headerFooter>
    <oddFooter>&amp;L&amp;F&amp;R&amp;F</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L57"/>
  <sheetViews>
    <sheetView view="pageBreakPreview" zoomScale="60" zoomScaleNormal="100" zoomScalePageLayoutView="400" workbookViewId="0">
      <selection activeCell="G18" sqref="G18"/>
    </sheetView>
  </sheetViews>
  <sheetFormatPr defaultRowHeight="15"/>
  <cols>
    <col min="1" max="1" width="3.6640625" style="94" customWidth="1"/>
    <col min="2" max="2" width="55.44140625" style="94" bestFit="1" customWidth="1"/>
    <col min="3" max="3" width="14.6640625" style="94" customWidth="1"/>
    <col min="4" max="5" width="13" style="94" customWidth="1"/>
    <col min="6" max="7" width="8.88671875" style="73"/>
    <col min="8" max="255" width="8.88671875" style="94"/>
    <col min="256" max="256" width="3.6640625" style="94" customWidth="1"/>
    <col min="257" max="257" width="55.44140625" style="94" bestFit="1" customWidth="1"/>
    <col min="258" max="258" width="14" style="94" customWidth="1"/>
    <col min="259" max="261" width="13" style="94" customWidth="1"/>
    <col min="262" max="511" width="8.88671875" style="94"/>
    <col min="512" max="512" width="3.6640625" style="94" customWidth="1"/>
    <col min="513" max="513" width="55.44140625" style="94" bestFit="1" customWidth="1"/>
    <col min="514" max="514" width="14" style="94" customWidth="1"/>
    <col min="515" max="517" width="13" style="94" customWidth="1"/>
    <col min="518" max="767" width="8.88671875" style="94"/>
    <col min="768" max="768" width="3.6640625" style="94" customWidth="1"/>
    <col min="769" max="769" width="55.44140625" style="94" bestFit="1" customWidth="1"/>
    <col min="770" max="770" width="14" style="94" customWidth="1"/>
    <col min="771" max="773" width="13" style="94" customWidth="1"/>
    <col min="774" max="1023" width="8.88671875" style="94"/>
    <col min="1024" max="1024" width="3.6640625" style="94" customWidth="1"/>
    <col min="1025" max="1025" width="55.44140625" style="94" bestFit="1" customWidth="1"/>
    <col min="1026" max="1026" width="14" style="94" customWidth="1"/>
    <col min="1027" max="1029" width="13" style="94" customWidth="1"/>
    <col min="1030" max="1279" width="8.88671875" style="94"/>
    <col min="1280" max="1280" width="3.6640625" style="94" customWidth="1"/>
    <col min="1281" max="1281" width="55.44140625" style="94" bestFit="1" customWidth="1"/>
    <col min="1282" max="1282" width="14" style="94" customWidth="1"/>
    <col min="1283" max="1285" width="13" style="94" customWidth="1"/>
    <col min="1286" max="1535" width="8.88671875" style="94"/>
    <col min="1536" max="1536" width="3.6640625" style="94" customWidth="1"/>
    <col min="1537" max="1537" width="55.44140625" style="94" bestFit="1" customWidth="1"/>
    <col min="1538" max="1538" width="14" style="94" customWidth="1"/>
    <col min="1539" max="1541" width="13" style="94" customWidth="1"/>
    <col min="1542" max="1791" width="8.88671875" style="94"/>
    <col min="1792" max="1792" width="3.6640625" style="94" customWidth="1"/>
    <col min="1793" max="1793" width="55.44140625" style="94" bestFit="1" customWidth="1"/>
    <col min="1794" max="1794" width="14" style="94" customWidth="1"/>
    <col min="1795" max="1797" width="13" style="94" customWidth="1"/>
    <col min="1798" max="2047" width="8.88671875" style="94"/>
    <col min="2048" max="2048" width="3.6640625" style="94" customWidth="1"/>
    <col min="2049" max="2049" width="55.44140625" style="94" bestFit="1" customWidth="1"/>
    <col min="2050" max="2050" width="14" style="94" customWidth="1"/>
    <col min="2051" max="2053" width="13" style="94" customWidth="1"/>
    <col min="2054" max="2303" width="8.88671875" style="94"/>
    <col min="2304" max="2304" width="3.6640625" style="94" customWidth="1"/>
    <col min="2305" max="2305" width="55.44140625" style="94" bestFit="1" customWidth="1"/>
    <col min="2306" max="2306" width="14" style="94" customWidth="1"/>
    <col min="2307" max="2309" width="13" style="94" customWidth="1"/>
    <col min="2310" max="2559" width="8.88671875" style="94"/>
    <col min="2560" max="2560" width="3.6640625" style="94" customWidth="1"/>
    <col min="2561" max="2561" width="55.44140625" style="94" bestFit="1" customWidth="1"/>
    <col min="2562" max="2562" width="14" style="94" customWidth="1"/>
    <col min="2563" max="2565" width="13" style="94" customWidth="1"/>
    <col min="2566" max="2815" width="8.88671875" style="94"/>
    <col min="2816" max="2816" width="3.6640625" style="94" customWidth="1"/>
    <col min="2817" max="2817" width="55.44140625" style="94" bestFit="1" customWidth="1"/>
    <col min="2818" max="2818" width="14" style="94" customWidth="1"/>
    <col min="2819" max="2821" width="13" style="94" customWidth="1"/>
    <col min="2822" max="3071" width="8.88671875" style="94"/>
    <col min="3072" max="3072" width="3.6640625" style="94" customWidth="1"/>
    <col min="3073" max="3073" width="55.44140625" style="94" bestFit="1" customWidth="1"/>
    <col min="3074" max="3074" width="14" style="94" customWidth="1"/>
    <col min="3075" max="3077" width="13" style="94" customWidth="1"/>
    <col min="3078" max="3327" width="8.88671875" style="94"/>
    <col min="3328" max="3328" width="3.6640625" style="94" customWidth="1"/>
    <col min="3329" max="3329" width="55.44140625" style="94" bestFit="1" customWidth="1"/>
    <col min="3330" max="3330" width="14" style="94" customWidth="1"/>
    <col min="3331" max="3333" width="13" style="94" customWidth="1"/>
    <col min="3334" max="3583" width="8.88671875" style="94"/>
    <col min="3584" max="3584" width="3.6640625" style="94" customWidth="1"/>
    <col min="3585" max="3585" width="55.44140625" style="94" bestFit="1" customWidth="1"/>
    <col min="3586" max="3586" width="14" style="94" customWidth="1"/>
    <col min="3587" max="3589" width="13" style="94" customWidth="1"/>
    <col min="3590" max="3839" width="8.88671875" style="94"/>
    <col min="3840" max="3840" width="3.6640625" style="94" customWidth="1"/>
    <col min="3841" max="3841" width="55.44140625" style="94" bestFit="1" customWidth="1"/>
    <col min="3842" max="3842" width="14" style="94" customWidth="1"/>
    <col min="3843" max="3845" width="13" style="94" customWidth="1"/>
    <col min="3846" max="4095" width="8.88671875" style="94"/>
    <col min="4096" max="4096" width="3.6640625" style="94" customWidth="1"/>
    <col min="4097" max="4097" width="55.44140625" style="94" bestFit="1" customWidth="1"/>
    <col min="4098" max="4098" width="14" style="94" customWidth="1"/>
    <col min="4099" max="4101" width="13" style="94" customWidth="1"/>
    <col min="4102" max="4351" width="8.88671875" style="94"/>
    <col min="4352" max="4352" width="3.6640625" style="94" customWidth="1"/>
    <col min="4353" max="4353" width="55.44140625" style="94" bestFit="1" customWidth="1"/>
    <col min="4354" max="4354" width="14" style="94" customWidth="1"/>
    <col min="4355" max="4357" width="13" style="94" customWidth="1"/>
    <col min="4358" max="4607" width="8.88671875" style="94"/>
    <col min="4608" max="4608" width="3.6640625" style="94" customWidth="1"/>
    <col min="4609" max="4609" width="55.44140625" style="94" bestFit="1" customWidth="1"/>
    <col min="4610" max="4610" width="14" style="94" customWidth="1"/>
    <col min="4611" max="4613" width="13" style="94" customWidth="1"/>
    <col min="4614" max="4863" width="8.88671875" style="94"/>
    <col min="4864" max="4864" width="3.6640625" style="94" customWidth="1"/>
    <col min="4865" max="4865" width="55.44140625" style="94" bestFit="1" customWidth="1"/>
    <col min="4866" max="4866" width="14" style="94" customWidth="1"/>
    <col min="4867" max="4869" width="13" style="94" customWidth="1"/>
    <col min="4870" max="5119" width="8.88671875" style="94"/>
    <col min="5120" max="5120" width="3.6640625" style="94" customWidth="1"/>
    <col min="5121" max="5121" width="55.44140625" style="94" bestFit="1" customWidth="1"/>
    <col min="5122" max="5122" width="14" style="94" customWidth="1"/>
    <col min="5123" max="5125" width="13" style="94" customWidth="1"/>
    <col min="5126" max="5375" width="8.88671875" style="94"/>
    <col min="5376" max="5376" width="3.6640625" style="94" customWidth="1"/>
    <col min="5377" max="5377" width="55.44140625" style="94" bestFit="1" customWidth="1"/>
    <col min="5378" max="5378" width="14" style="94" customWidth="1"/>
    <col min="5379" max="5381" width="13" style="94" customWidth="1"/>
    <col min="5382" max="5631" width="8.88671875" style="94"/>
    <col min="5632" max="5632" width="3.6640625" style="94" customWidth="1"/>
    <col min="5633" max="5633" width="55.44140625" style="94" bestFit="1" customWidth="1"/>
    <col min="5634" max="5634" width="14" style="94" customWidth="1"/>
    <col min="5635" max="5637" width="13" style="94" customWidth="1"/>
    <col min="5638" max="5887" width="8.88671875" style="94"/>
    <col min="5888" max="5888" width="3.6640625" style="94" customWidth="1"/>
    <col min="5889" max="5889" width="55.44140625" style="94" bestFit="1" customWidth="1"/>
    <col min="5890" max="5890" width="14" style="94" customWidth="1"/>
    <col min="5891" max="5893" width="13" style="94" customWidth="1"/>
    <col min="5894" max="6143" width="8.88671875" style="94"/>
    <col min="6144" max="6144" width="3.6640625" style="94" customWidth="1"/>
    <col min="6145" max="6145" width="55.44140625" style="94" bestFit="1" customWidth="1"/>
    <col min="6146" max="6146" width="14" style="94" customWidth="1"/>
    <col min="6147" max="6149" width="13" style="94" customWidth="1"/>
    <col min="6150" max="6399" width="8.88671875" style="94"/>
    <col min="6400" max="6400" width="3.6640625" style="94" customWidth="1"/>
    <col min="6401" max="6401" width="55.44140625" style="94" bestFit="1" customWidth="1"/>
    <col min="6402" max="6402" width="14" style="94" customWidth="1"/>
    <col min="6403" max="6405" width="13" style="94" customWidth="1"/>
    <col min="6406" max="6655" width="8.88671875" style="94"/>
    <col min="6656" max="6656" width="3.6640625" style="94" customWidth="1"/>
    <col min="6657" max="6657" width="55.44140625" style="94" bestFit="1" customWidth="1"/>
    <col min="6658" max="6658" width="14" style="94" customWidth="1"/>
    <col min="6659" max="6661" width="13" style="94" customWidth="1"/>
    <col min="6662" max="6911" width="8.88671875" style="94"/>
    <col min="6912" max="6912" width="3.6640625" style="94" customWidth="1"/>
    <col min="6913" max="6913" width="55.44140625" style="94" bestFit="1" customWidth="1"/>
    <col min="6914" max="6914" width="14" style="94" customWidth="1"/>
    <col min="6915" max="6917" width="13" style="94" customWidth="1"/>
    <col min="6918" max="7167" width="8.88671875" style="94"/>
    <col min="7168" max="7168" width="3.6640625" style="94" customWidth="1"/>
    <col min="7169" max="7169" width="55.44140625" style="94" bestFit="1" customWidth="1"/>
    <col min="7170" max="7170" width="14" style="94" customWidth="1"/>
    <col min="7171" max="7173" width="13" style="94" customWidth="1"/>
    <col min="7174" max="7423" width="8.88671875" style="94"/>
    <col min="7424" max="7424" width="3.6640625" style="94" customWidth="1"/>
    <col min="7425" max="7425" width="55.44140625" style="94" bestFit="1" customWidth="1"/>
    <col min="7426" max="7426" width="14" style="94" customWidth="1"/>
    <col min="7427" max="7429" width="13" style="94" customWidth="1"/>
    <col min="7430" max="7679" width="8.88671875" style="94"/>
    <col min="7680" max="7680" width="3.6640625" style="94" customWidth="1"/>
    <col min="7681" max="7681" width="55.44140625" style="94" bestFit="1" customWidth="1"/>
    <col min="7682" max="7682" width="14" style="94" customWidth="1"/>
    <col min="7683" max="7685" width="13" style="94" customWidth="1"/>
    <col min="7686" max="7935" width="8.88671875" style="94"/>
    <col min="7936" max="7936" width="3.6640625" style="94" customWidth="1"/>
    <col min="7937" max="7937" width="55.44140625" style="94" bestFit="1" customWidth="1"/>
    <col min="7938" max="7938" width="14" style="94" customWidth="1"/>
    <col min="7939" max="7941" width="13" style="94" customWidth="1"/>
    <col min="7942" max="8191" width="8.88671875" style="94"/>
    <col min="8192" max="8192" width="3.6640625" style="94" customWidth="1"/>
    <col min="8193" max="8193" width="55.44140625" style="94" bestFit="1" customWidth="1"/>
    <col min="8194" max="8194" width="14" style="94" customWidth="1"/>
    <col min="8195" max="8197" width="13" style="94" customWidth="1"/>
    <col min="8198" max="8447" width="8.88671875" style="94"/>
    <col min="8448" max="8448" width="3.6640625" style="94" customWidth="1"/>
    <col min="8449" max="8449" width="55.44140625" style="94" bestFit="1" customWidth="1"/>
    <col min="8450" max="8450" width="14" style="94" customWidth="1"/>
    <col min="8451" max="8453" width="13" style="94" customWidth="1"/>
    <col min="8454" max="8703" width="8.88671875" style="94"/>
    <col min="8704" max="8704" width="3.6640625" style="94" customWidth="1"/>
    <col min="8705" max="8705" width="55.44140625" style="94" bestFit="1" customWidth="1"/>
    <col min="8706" max="8706" width="14" style="94" customWidth="1"/>
    <col min="8707" max="8709" width="13" style="94" customWidth="1"/>
    <col min="8710" max="8959" width="8.88671875" style="94"/>
    <col min="8960" max="8960" width="3.6640625" style="94" customWidth="1"/>
    <col min="8961" max="8961" width="55.44140625" style="94" bestFit="1" customWidth="1"/>
    <col min="8962" max="8962" width="14" style="94" customWidth="1"/>
    <col min="8963" max="8965" width="13" style="94" customWidth="1"/>
    <col min="8966" max="9215" width="8.88671875" style="94"/>
    <col min="9216" max="9216" width="3.6640625" style="94" customWidth="1"/>
    <col min="9217" max="9217" width="55.44140625" style="94" bestFit="1" customWidth="1"/>
    <col min="9218" max="9218" width="14" style="94" customWidth="1"/>
    <col min="9219" max="9221" width="13" style="94" customWidth="1"/>
    <col min="9222" max="9471" width="8.88671875" style="94"/>
    <col min="9472" max="9472" width="3.6640625" style="94" customWidth="1"/>
    <col min="9473" max="9473" width="55.44140625" style="94" bestFit="1" customWidth="1"/>
    <col min="9474" max="9474" width="14" style="94" customWidth="1"/>
    <col min="9475" max="9477" width="13" style="94" customWidth="1"/>
    <col min="9478" max="9727" width="8.88671875" style="94"/>
    <col min="9728" max="9728" width="3.6640625" style="94" customWidth="1"/>
    <col min="9729" max="9729" width="55.44140625" style="94" bestFit="1" customWidth="1"/>
    <col min="9730" max="9730" width="14" style="94" customWidth="1"/>
    <col min="9731" max="9733" width="13" style="94" customWidth="1"/>
    <col min="9734" max="9983" width="8.88671875" style="94"/>
    <col min="9984" max="9984" width="3.6640625" style="94" customWidth="1"/>
    <col min="9985" max="9985" width="55.44140625" style="94" bestFit="1" customWidth="1"/>
    <col min="9986" max="9986" width="14" style="94" customWidth="1"/>
    <col min="9987" max="9989" width="13" style="94" customWidth="1"/>
    <col min="9990" max="10239" width="8.88671875" style="94"/>
    <col min="10240" max="10240" width="3.6640625" style="94" customWidth="1"/>
    <col min="10241" max="10241" width="55.44140625" style="94" bestFit="1" customWidth="1"/>
    <col min="10242" max="10242" width="14" style="94" customWidth="1"/>
    <col min="10243" max="10245" width="13" style="94" customWidth="1"/>
    <col min="10246" max="10495" width="8.88671875" style="94"/>
    <col min="10496" max="10496" width="3.6640625" style="94" customWidth="1"/>
    <col min="10497" max="10497" width="55.44140625" style="94" bestFit="1" customWidth="1"/>
    <col min="10498" max="10498" width="14" style="94" customWidth="1"/>
    <col min="10499" max="10501" width="13" style="94" customWidth="1"/>
    <col min="10502" max="10751" width="8.88671875" style="94"/>
    <col min="10752" max="10752" width="3.6640625" style="94" customWidth="1"/>
    <col min="10753" max="10753" width="55.44140625" style="94" bestFit="1" customWidth="1"/>
    <col min="10754" max="10754" width="14" style="94" customWidth="1"/>
    <col min="10755" max="10757" width="13" style="94" customWidth="1"/>
    <col min="10758" max="11007" width="8.88671875" style="94"/>
    <col min="11008" max="11008" width="3.6640625" style="94" customWidth="1"/>
    <col min="11009" max="11009" width="55.44140625" style="94" bestFit="1" customWidth="1"/>
    <col min="11010" max="11010" width="14" style="94" customWidth="1"/>
    <col min="11011" max="11013" width="13" style="94" customWidth="1"/>
    <col min="11014" max="11263" width="8.88671875" style="94"/>
    <col min="11264" max="11264" width="3.6640625" style="94" customWidth="1"/>
    <col min="11265" max="11265" width="55.44140625" style="94" bestFit="1" customWidth="1"/>
    <col min="11266" max="11266" width="14" style="94" customWidth="1"/>
    <col min="11267" max="11269" width="13" style="94" customWidth="1"/>
    <col min="11270" max="11519" width="8.88671875" style="94"/>
    <col min="11520" max="11520" width="3.6640625" style="94" customWidth="1"/>
    <col min="11521" max="11521" width="55.44140625" style="94" bestFit="1" customWidth="1"/>
    <col min="11522" max="11522" width="14" style="94" customWidth="1"/>
    <col min="11523" max="11525" width="13" style="94" customWidth="1"/>
    <col min="11526" max="11775" width="8.88671875" style="94"/>
    <col min="11776" max="11776" width="3.6640625" style="94" customWidth="1"/>
    <col min="11777" max="11777" width="55.44140625" style="94" bestFit="1" customWidth="1"/>
    <col min="11778" max="11778" width="14" style="94" customWidth="1"/>
    <col min="11779" max="11781" width="13" style="94" customWidth="1"/>
    <col min="11782" max="12031" width="8.88671875" style="94"/>
    <col min="12032" max="12032" width="3.6640625" style="94" customWidth="1"/>
    <col min="12033" max="12033" width="55.44140625" style="94" bestFit="1" customWidth="1"/>
    <col min="12034" max="12034" width="14" style="94" customWidth="1"/>
    <col min="12035" max="12037" width="13" style="94" customWidth="1"/>
    <col min="12038" max="12287" width="8.88671875" style="94"/>
    <col min="12288" max="12288" width="3.6640625" style="94" customWidth="1"/>
    <col min="12289" max="12289" width="55.44140625" style="94" bestFit="1" customWidth="1"/>
    <col min="12290" max="12290" width="14" style="94" customWidth="1"/>
    <col min="12291" max="12293" width="13" style="94" customWidth="1"/>
    <col min="12294" max="12543" width="8.88671875" style="94"/>
    <col min="12544" max="12544" width="3.6640625" style="94" customWidth="1"/>
    <col min="12545" max="12545" width="55.44140625" style="94" bestFit="1" customWidth="1"/>
    <col min="12546" max="12546" width="14" style="94" customWidth="1"/>
    <col min="12547" max="12549" width="13" style="94" customWidth="1"/>
    <col min="12550" max="12799" width="8.88671875" style="94"/>
    <col min="12800" max="12800" width="3.6640625" style="94" customWidth="1"/>
    <col min="12801" max="12801" width="55.44140625" style="94" bestFit="1" customWidth="1"/>
    <col min="12802" max="12802" width="14" style="94" customWidth="1"/>
    <col min="12803" max="12805" width="13" style="94" customWidth="1"/>
    <col min="12806" max="13055" width="8.88671875" style="94"/>
    <col min="13056" max="13056" width="3.6640625" style="94" customWidth="1"/>
    <col min="13057" max="13057" width="55.44140625" style="94" bestFit="1" customWidth="1"/>
    <col min="13058" max="13058" width="14" style="94" customWidth="1"/>
    <col min="13059" max="13061" width="13" style="94" customWidth="1"/>
    <col min="13062" max="13311" width="8.88671875" style="94"/>
    <col min="13312" max="13312" width="3.6640625" style="94" customWidth="1"/>
    <col min="13313" max="13313" width="55.44140625" style="94" bestFit="1" customWidth="1"/>
    <col min="13314" max="13314" width="14" style="94" customWidth="1"/>
    <col min="13315" max="13317" width="13" style="94" customWidth="1"/>
    <col min="13318" max="13567" width="8.88671875" style="94"/>
    <col min="13568" max="13568" width="3.6640625" style="94" customWidth="1"/>
    <col min="13569" max="13569" width="55.44140625" style="94" bestFit="1" customWidth="1"/>
    <col min="13570" max="13570" width="14" style="94" customWidth="1"/>
    <col min="13571" max="13573" width="13" style="94" customWidth="1"/>
    <col min="13574" max="13823" width="8.88671875" style="94"/>
    <col min="13824" max="13824" width="3.6640625" style="94" customWidth="1"/>
    <col min="13825" max="13825" width="55.44140625" style="94" bestFit="1" customWidth="1"/>
    <col min="13826" max="13826" width="14" style="94" customWidth="1"/>
    <col min="13827" max="13829" width="13" style="94" customWidth="1"/>
    <col min="13830" max="14079" width="8.88671875" style="94"/>
    <col min="14080" max="14080" width="3.6640625" style="94" customWidth="1"/>
    <col min="14081" max="14081" width="55.44140625" style="94" bestFit="1" customWidth="1"/>
    <col min="14082" max="14082" width="14" style="94" customWidth="1"/>
    <col min="14083" max="14085" width="13" style="94" customWidth="1"/>
    <col min="14086" max="14335" width="8.88671875" style="94"/>
    <col min="14336" max="14336" width="3.6640625" style="94" customWidth="1"/>
    <col min="14337" max="14337" width="55.44140625" style="94" bestFit="1" customWidth="1"/>
    <col min="14338" max="14338" width="14" style="94" customWidth="1"/>
    <col min="14339" max="14341" width="13" style="94" customWidth="1"/>
    <col min="14342" max="14591" width="8.88671875" style="94"/>
    <col min="14592" max="14592" width="3.6640625" style="94" customWidth="1"/>
    <col min="14593" max="14593" width="55.44140625" style="94" bestFit="1" customWidth="1"/>
    <col min="14594" max="14594" width="14" style="94" customWidth="1"/>
    <col min="14595" max="14597" width="13" style="94" customWidth="1"/>
    <col min="14598" max="14847" width="8.88671875" style="94"/>
    <col min="14848" max="14848" width="3.6640625" style="94" customWidth="1"/>
    <col min="14849" max="14849" width="55.44140625" style="94" bestFit="1" customWidth="1"/>
    <col min="14850" max="14850" width="14" style="94" customWidth="1"/>
    <col min="14851" max="14853" width="13" style="94" customWidth="1"/>
    <col min="14854" max="15103" width="8.88671875" style="94"/>
    <col min="15104" max="15104" width="3.6640625" style="94" customWidth="1"/>
    <col min="15105" max="15105" width="55.44140625" style="94" bestFit="1" customWidth="1"/>
    <col min="15106" max="15106" width="14" style="94" customWidth="1"/>
    <col min="15107" max="15109" width="13" style="94" customWidth="1"/>
    <col min="15110" max="15359" width="8.88671875" style="94"/>
    <col min="15360" max="15360" width="3.6640625" style="94" customWidth="1"/>
    <col min="15361" max="15361" width="55.44140625" style="94" bestFit="1" customWidth="1"/>
    <col min="15362" max="15362" width="14" style="94" customWidth="1"/>
    <col min="15363" max="15365" width="13" style="94" customWidth="1"/>
    <col min="15366" max="15615" width="8.88671875" style="94"/>
    <col min="15616" max="15616" width="3.6640625" style="94" customWidth="1"/>
    <col min="15617" max="15617" width="55.44140625" style="94" bestFit="1" customWidth="1"/>
    <col min="15618" max="15618" width="14" style="94" customWidth="1"/>
    <col min="15619" max="15621" width="13" style="94" customWidth="1"/>
    <col min="15622" max="15871" width="8.88671875" style="94"/>
    <col min="15872" max="15872" width="3.6640625" style="94" customWidth="1"/>
    <col min="15873" max="15873" width="55.44140625" style="94" bestFit="1" customWidth="1"/>
    <col min="15874" max="15874" width="14" style="94" customWidth="1"/>
    <col min="15875" max="15877" width="13" style="94" customWidth="1"/>
    <col min="15878" max="16127" width="8.88671875" style="94"/>
    <col min="16128" max="16128" width="3.6640625" style="94" customWidth="1"/>
    <col min="16129" max="16129" width="55.44140625" style="94" bestFit="1" customWidth="1"/>
    <col min="16130" max="16130" width="14" style="94" customWidth="1"/>
    <col min="16131" max="16133" width="13" style="94" customWidth="1"/>
    <col min="16134" max="16384" width="8.88671875" style="94"/>
  </cols>
  <sheetData>
    <row r="1" spans="1:12" ht="15.75">
      <c r="A1" s="958" t="s">
        <v>1135</v>
      </c>
      <c r="B1" s="959"/>
      <c r="C1" s="959"/>
    </row>
    <row r="3" spans="1:12" ht="15.75">
      <c r="A3" s="74" t="str">
        <f>+[1]Summary!A1</f>
        <v>LHB</v>
      </c>
      <c r="C3" s="74" t="str">
        <f>+'Plan Summary'!B3</f>
        <v>ABMU</v>
      </c>
      <c r="D3" s="71"/>
      <c r="E3" s="72"/>
      <c r="J3" s="97" t="str">
        <f>+[1]Summary!$V$3</f>
        <v>Jun 12</v>
      </c>
      <c r="K3" s="97" t="str">
        <f>+[1]Summary!$H$1</f>
        <v>Apr 12</v>
      </c>
      <c r="L3" s="97">
        <f>IF(J3=K3,1,0)</f>
        <v>0</v>
      </c>
    </row>
    <row r="4" spans="1:12" ht="15.75">
      <c r="B4" s="74"/>
      <c r="C4" s="73"/>
      <c r="D4" s="73"/>
      <c r="F4" s="94"/>
      <c r="G4" s="94"/>
    </row>
    <row r="5" spans="1:12" ht="16.5" thickBot="1">
      <c r="A5" s="74" t="s">
        <v>43</v>
      </c>
      <c r="C5" s="73"/>
      <c r="D5" s="73"/>
      <c r="F5" s="94"/>
      <c r="G5" s="94"/>
    </row>
    <row r="6" spans="1:12" ht="15.75">
      <c r="B6" s="74"/>
      <c r="C6" s="75" t="s">
        <v>44</v>
      </c>
      <c r="D6" s="76" t="s">
        <v>44</v>
      </c>
      <c r="E6" s="76" t="s">
        <v>44</v>
      </c>
    </row>
    <row r="7" spans="1:12" ht="15.75">
      <c r="C7" s="77" t="s">
        <v>45</v>
      </c>
      <c r="D7" s="78" t="s">
        <v>45</v>
      </c>
      <c r="E7" s="78" t="s">
        <v>45</v>
      </c>
    </row>
    <row r="8" spans="1:12" ht="16.5" thickBot="1">
      <c r="C8" s="79" t="s">
        <v>31</v>
      </c>
      <c r="D8" s="80" t="s">
        <v>32</v>
      </c>
      <c r="E8" s="80" t="s">
        <v>33</v>
      </c>
    </row>
    <row r="9" spans="1:12" ht="16.5" thickBot="1">
      <c r="A9" s="237"/>
      <c r="B9" s="236" t="s">
        <v>235</v>
      </c>
      <c r="C9" s="239" t="s">
        <v>42</v>
      </c>
      <c r="D9" s="240" t="s">
        <v>42</v>
      </c>
      <c r="E9" s="239" t="s">
        <v>42</v>
      </c>
    </row>
    <row r="10" spans="1:12" ht="15.75">
      <c r="A10" s="84">
        <v>1</v>
      </c>
      <c r="B10" s="94" t="s">
        <v>225</v>
      </c>
      <c r="C10" s="98">
        <v>-808236</v>
      </c>
      <c r="D10" s="99">
        <v>-808236</v>
      </c>
      <c r="E10" s="100">
        <v>-808236</v>
      </c>
    </row>
    <row r="11" spans="1:12" ht="15.75">
      <c r="A11" s="84">
        <v>2</v>
      </c>
      <c r="B11" s="94" t="s">
        <v>226</v>
      </c>
      <c r="C11" s="101">
        <v>0</v>
      </c>
      <c r="D11" s="99">
        <v>0</v>
      </c>
      <c r="E11" s="100">
        <v>0</v>
      </c>
    </row>
    <row r="12" spans="1:12" ht="15.75">
      <c r="A12" s="84">
        <v>3</v>
      </c>
      <c r="B12" s="94" t="s">
        <v>227</v>
      </c>
      <c r="C12" s="101">
        <v>0</v>
      </c>
      <c r="D12" s="99">
        <v>0</v>
      </c>
      <c r="E12" s="100">
        <v>0</v>
      </c>
    </row>
    <row r="13" spans="1:12" ht="15.75">
      <c r="A13" s="84">
        <v>4</v>
      </c>
      <c r="B13" s="94" t="s">
        <v>228</v>
      </c>
      <c r="C13" s="101">
        <v>-128802</v>
      </c>
      <c r="D13" s="101">
        <v>-128802</v>
      </c>
      <c r="E13" s="101">
        <v>-128802</v>
      </c>
    </row>
    <row r="14" spans="1:12" ht="15.75">
      <c r="A14" s="84">
        <v>5</v>
      </c>
      <c r="B14" s="94" t="s">
        <v>229</v>
      </c>
      <c r="C14" s="101">
        <v>-86000</v>
      </c>
      <c r="D14" s="101">
        <v>-86000</v>
      </c>
      <c r="E14" s="101">
        <v>-86000</v>
      </c>
    </row>
    <row r="15" spans="1:12" ht="15.75">
      <c r="A15" s="84">
        <v>6</v>
      </c>
      <c r="B15" s="94" t="s">
        <v>246</v>
      </c>
      <c r="C15" s="101">
        <v>-68576</v>
      </c>
      <c r="D15" s="101">
        <v>-68576</v>
      </c>
      <c r="E15" s="101">
        <v>-68576</v>
      </c>
    </row>
    <row r="16" spans="1:12" ht="15.75">
      <c r="A16" s="84">
        <v>7</v>
      </c>
      <c r="B16" s="94" t="s">
        <v>46</v>
      </c>
      <c r="C16" s="101">
        <v>-19526</v>
      </c>
      <c r="D16" s="101">
        <v>-19526</v>
      </c>
      <c r="E16" s="101">
        <v>-19526</v>
      </c>
    </row>
    <row r="17" spans="1:5" ht="15.75">
      <c r="A17" s="84">
        <v>8</v>
      </c>
      <c r="B17" s="94" t="s">
        <v>230</v>
      </c>
      <c r="C17" s="101">
        <v>-63086</v>
      </c>
      <c r="D17" s="101">
        <v>-63086</v>
      </c>
      <c r="E17" s="101">
        <v>-63086</v>
      </c>
    </row>
    <row r="18" spans="1:5" ht="15.75">
      <c r="A18" s="84">
        <v>9</v>
      </c>
      <c r="B18" s="94" t="s">
        <v>231</v>
      </c>
      <c r="C18" s="101">
        <v>-3810</v>
      </c>
      <c r="D18" s="99">
        <v>-3810</v>
      </c>
      <c r="E18" s="100">
        <v>-3810</v>
      </c>
    </row>
    <row r="19" spans="1:5" ht="16.5" thickBot="1">
      <c r="A19" s="84"/>
      <c r="C19" s="101"/>
      <c r="D19" s="99"/>
      <c r="E19" s="100"/>
    </row>
    <row r="20" spans="1:5" ht="16.5" thickBot="1">
      <c r="A20" s="81">
        <v>10</v>
      </c>
      <c r="B20" s="93" t="s">
        <v>6</v>
      </c>
      <c r="C20" s="87">
        <f>SUM(C10:C19)</f>
        <v>-1178036</v>
      </c>
      <c r="D20" s="87">
        <f>SUM(D10:D19)</f>
        <v>-1178036</v>
      </c>
      <c r="E20" s="87">
        <f>SUM(E10:E19)</f>
        <v>-1178036</v>
      </c>
    </row>
    <row r="21" spans="1:5" ht="15.75">
      <c r="A21" s="92"/>
      <c r="B21" s="90"/>
      <c r="C21" s="233"/>
      <c r="D21" s="233"/>
      <c r="E21" s="233"/>
    </row>
    <row r="22" spans="1:5" ht="15.75">
      <c r="A22" s="84"/>
      <c r="B22" s="90" t="s">
        <v>242</v>
      </c>
      <c r="C22" s="105"/>
      <c r="D22" s="105"/>
      <c r="E22" s="105"/>
    </row>
    <row r="23" spans="1:5" ht="15.75">
      <c r="A23" s="84">
        <v>11</v>
      </c>
      <c r="B23" s="94" t="s">
        <v>236</v>
      </c>
      <c r="C23" s="101">
        <v>554732</v>
      </c>
      <c r="D23" s="101">
        <v>552162</v>
      </c>
      <c r="E23" s="101">
        <v>549942</v>
      </c>
    </row>
    <row r="24" spans="1:5" ht="15.75">
      <c r="A24" s="84">
        <v>12</v>
      </c>
      <c r="B24" s="94" t="s">
        <v>237</v>
      </c>
      <c r="C24" s="101">
        <v>172894</v>
      </c>
      <c r="D24" s="101">
        <v>172214</v>
      </c>
      <c r="E24" s="101">
        <v>171784</v>
      </c>
    </row>
    <row r="25" spans="1:5" ht="15.75">
      <c r="A25" s="84">
        <v>13</v>
      </c>
      <c r="B25" s="94" t="s">
        <v>238</v>
      </c>
      <c r="C25" s="101">
        <v>128406</v>
      </c>
      <c r="D25" s="101">
        <v>128406</v>
      </c>
      <c r="E25" s="101">
        <v>128406</v>
      </c>
    </row>
    <row r="26" spans="1:5" ht="15.75">
      <c r="A26" s="84">
        <v>14</v>
      </c>
      <c r="B26" s="94" t="s">
        <v>239</v>
      </c>
      <c r="C26" s="101">
        <v>136115</v>
      </c>
      <c r="D26" s="101">
        <v>138615</v>
      </c>
      <c r="E26" s="101">
        <v>141115</v>
      </c>
    </row>
    <row r="27" spans="1:5" ht="15.75">
      <c r="A27" s="84">
        <v>15</v>
      </c>
      <c r="B27" s="94" t="s">
        <v>232</v>
      </c>
      <c r="C27" s="101">
        <v>47324</v>
      </c>
      <c r="D27" s="101">
        <v>50324</v>
      </c>
      <c r="E27" s="101">
        <v>53324</v>
      </c>
    </row>
    <row r="28" spans="1:5" ht="15.75">
      <c r="A28" s="84">
        <v>16</v>
      </c>
      <c r="B28" s="94" t="s">
        <v>240</v>
      </c>
      <c r="C28" s="101">
        <v>141132</v>
      </c>
      <c r="D28" s="101">
        <v>143132</v>
      </c>
      <c r="E28" s="101">
        <v>145132</v>
      </c>
    </row>
    <row r="29" spans="1:5" ht="15.75">
      <c r="A29" s="84">
        <v>17</v>
      </c>
      <c r="B29" s="94" t="s">
        <v>241</v>
      </c>
      <c r="C29" s="101">
        <v>23533</v>
      </c>
      <c r="D29" s="101">
        <v>23533</v>
      </c>
      <c r="E29" s="101">
        <v>23533</v>
      </c>
    </row>
    <row r="30" spans="1:5" ht="16.5" thickBot="1">
      <c r="A30" s="86"/>
      <c r="B30" s="85"/>
      <c r="C30" s="102"/>
      <c r="D30" s="102"/>
      <c r="E30" s="238"/>
    </row>
    <row r="31" spans="1:5" ht="16.5" thickBot="1">
      <c r="A31" s="81">
        <v>18</v>
      </c>
      <c r="B31" s="93" t="s">
        <v>233</v>
      </c>
      <c r="C31" s="87">
        <f>SUM(C23:C30)</f>
        <v>1204136</v>
      </c>
      <c r="D31" s="87">
        <f>SUM(D23:D30)</f>
        <v>1208386</v>
      </c>
      <c r="E31" s="87">
        <f>SUM(E23:E30)</f>
        <v>1213236</v>
      </c>
    </row>
    <row r="32" spans="1:5" ht="16.5" thickBot="1">
      <c r="A32" s="84"/>
      <c r="B32" s="90"/>
      <c r="C32" s="234"/>
      <c r="D32" s="234"/>
      <c r="E32" s="232"/>
    </row>
    <row r="33" spans="1:5" ht="16.5" thickBot="1">
      <c r="A33" s="81">
        <v>19</v>
      </c>
      <c r="B33" s="93" t="s">
        <v>234</v>
      </c>
      <c r="C33" s="87">
        <f>+C20+C31</f>
        <v>26100</v>
      </c>
      <c r="D33" s="89">
        <f t="shared" ref="D33:E33" si="0">+D20+D31</f>
        <v>30350</v>
      </c>
      <c r="E33" s="89">
        <f t="shared" si="0"/>
        <v>35200</v>
      </c>
    </row>
    <row r="34" spans="1:5" ht="15.75">
      <c r="A34" s="91"/>
      <c r="B34" s="90"/>
      <c r="C34" s="235"/>
      <c r="D34" s="235"/>
      <c r="E34" s="235"/>
    </row>
    <row r="35" spans="1:5" ht="15.75">
      <c r="A35" s="91"/>
      <c r="B35" s="90"/>
      <c r="C35" s="235"/>
      <c r="D35" s="235"/>
      <c r="E35" s="235"/>
    </row>
    <row r="36" spans="1:5" ht="15.75">
      <c r="A36" s="91"/>
      <c r="B36" s="90"/>
      <c r="C36" s="235"/>
      <c r="D36" s="235"/>
      <c r="E36" s="235"/>
    </row>
    <row r="37" spans="1:5" ht="15.75">
      <c r="A37" s="91"/>
      <c r="B37" s="90"/>
      <c r="C37" s="235"/>
      <c r="D37" s="235"/>
      <c r="E37" s="235"/>
    </row>
    <row r="38" spans="1:5" ht="16.5" thickBot="1">
      <c r="A38" s="90" t="s">
        <v>245</v>
      </c>
      <c r="C38" s="235"/>
      <c r="D38" s="235"/>
      <c r="E38" s="235"/>
    </row>
    <row r="39" spans="1:5" ht="15.75">
      <c r="A39" s="91"/>
      <c r="B39" s="90"/>
      <c r="C39" s="75" t="s">
        <v>44</v>
      </c>
      <c r="D39" s="186" t="s">
        <v>44</v>
      </c>
      <c r="E39" s="186" t="s">
        <v>44</v>
      </c>
    </row>
    <row r="40" spans="1:5" ht="15.75">
      <c r="A40" s="91"/>
      <c r="C40" s="77" t="s">
        <v>45</v>
      </c>
      <c r="D40" s="78" t="s">
        <v>45</v>
      </c>
      <c r="E40" s="78" t="s">
        <v>45</v>
      </c>
    </row>
    <row r="41" spans="1:5" ht="16.5" thickBot="1">
      <c r="A41" s="91"/>
      <c r="B41" s="90"/>
      <c r="C41" s="79" t="s">
        <v>31</v>
      </c>
      <c r="D41" s="80" t="s">
        <v>32</v>
      </c>
      <c r="E41" s="80" t="s">
        <v>33</v>
      </c>
    </row>
    <row r="42" spans="1:5" ht="16.5" thickBot="1">
      <c r="A42" s="92"/>
      <c r="B42" s="242" t="s">
        <v>243</v>
      </c>
      <c r="C42" s="239" t="s">
        <v>42</v>
      </c>
      <c r="D42" s="240" t="s">
        <v>42</v>
      </c>
      <c r="E42" s="239" t="s">
        <v>42</v>
      </c>
    </row>
    <row r="43" spans="1:5" ht="15.75">
      <c r="A43" s="88">
        <v>20</v>
      </c>
      <c r="B43" s="85" t="s">
        <v>537</v>
      </c>
      <c r="C43" s="98">
        <v>0</v>
      </c>
      <c r="D43" s="103">
        <v>0</v>
      </c>
      <c r="E43" s="104">
        <v>0</v>
      </c>
    </row>
    <row r="44" spans="1:5" ht="15.75">
      <c r="A44" s="84">
        <v>21</v>
      </c>
      <c r="B44" s="85" t="s">
        <v>48</v>
      </c>
      <c r="C44" s="101">
        <v>708</v>
      </c>
      <c r="D44" s="101">
        <v>708</v>
      </c>
      <c r="E44" s="101">
        <v>708</v>
      </c>
    </row>
    <row r="45" spans="1:5" ht="15.75">
      <c r="A45" s="84">
        <v>22</v>
      </c>
      <c r="B45" s="85" t="s">
        <v>538</v>
      </c>
      <c r="C45" s="101">
        <v>56</v>
      </c>
      <c r="D45" s="101">
        <v>56</v>
      </c>
      <c r="E45" s="101">
        <v>56</v>
      </c>
    </row>
    <row r="46" spans="1:5" ht="15.75">
      <c r="A46" s="84">
        <v>23</v>
      </c>
      <c r="B46" s="85" t="s">
        <v>539</v>
      </c>
      <c r="C46" s="101">
        <v>10707</v>
      </c>
      <c r="D46" s="101">
        <v>10707</v>
      </c>
      <c r="E46" s="101">
        <v>10707</v>
      </c>
    </row>
    <row r="47" spans="1:5" ht="15.75">
      <c r="A47" s="84">
        <v>24</v>
      </c>
      <c r="B47" s="85" t="s">
        <v>49</v>
      </c>
      <c r="C47" s="101">
        <v>6142</v>
      </c>
      <c r="D47" s="101">
        <v>6142</v>
      </c>
      <c r="E47" s="101">
        <v>6142</v>
      </c>
    </row>
    <row r="48" spans="1:5" ht="15.75">
      <c r="A48" s="84">
        <v>25</v>
      </c>
      <c r="B48" s="85" t="s">
        <v>50</v>
      </c>
      <c r="C48" s="101">
        <v>3959</v>
      </c>
      <c r="D48" s="101">
        <v>3959</v>
      </c>
      <c r="E48" s="101">
        <v>3959</v>
      </c>
    </row>
    <row r="49" spans="1:5" ht="15.75">
      <c r="A49" s="84">
        <v>26</v>
      </c>
      <c r="B49" s="85" t="s">
        <v>51</v>
      </c>
      <c r="C49" s="101">
        <v>1294</v>
      </c>
      <c r="D49" s="101">
        <v>1294</v>
      </c>
      <c r="E49" s="101">
        <v>1294</v>
      </c>
    </row>
    <row r="50" spans="1:5" ht="15.75">
      <c r="A50" s="84">
        <v>27</v>
      </c>
      <c r="B50" s="85" t="s">
        <v>54</v>
      </c>
      <c r="C50" s="101">
        <v>4222</v>
      </c>
      <c r="D50" s="101">
        <v>4222</v>
      </c>
      <c r="E50" s="101">
        <v>4222</v>
      </c>
    </row>
    <row r="51" spans="1:5" ht="15.75">
      <c r="A51" s="84">
        <v>28</v>
      </c>
      <c r="B51" s="85" t="s">
        <v>55</v>
      </c>
      <c r="C51" s="101">
        <v>7765</v>
      </c>
      <c r="D51" s="101">
        <v>7765</v>
      </c>
      <c r="E51" s="101">
        <v>7765</v>
      </c>
    </row>
    <row r="52" spans="1:5" ht="15.75">
      <c r="A52" s="84">
        <v>29</v>
      </c>
      <c r="B52" s="85" t="s">
        <v>56</v>
      </c>
      <c r="C52" s="101">
        <v>3393</v>
      </c>
      <c r="D52" s="101">
        <v>3393</v>
      </c>
      <c r="E52" s="101">
        <v>3393</v>
      </c>
    </row>
    <row r="53" spans="1:5" ht="15.75">
      <c r="A53" s="84">
        <v>30</v>
      </c>
      <c r="B53" s="85" t="s">
        <v>57</v>
      </c>
      <c r="C53" s="101">
        <v>101476</v>
      </c>
      <c r="D53" s="101">
        <v>103476</v>
      </c>
      <c r="E53" s="101">
        <v>105476</v>
      </c>
    </row>
    <row r="54" spans="1:5" ht="15.75">
      <c r="A54" s="84">
        <v>31</v>
      </c>
      <c r="B54" s="85" t="s">
        <v>52</v>
      </c>
      <c r="C54" s="101">
        <v>1410</v>
      </c>
      <c r="D54" s="101">
        <v>1410</v>
      </c>
      <c r="E54" s="101">
        <v>1410</v>
      </c>
    </row>
    <row r="55" spans="1:5" ht="15.75">
      <c r="A55" s="84">
        <v>32</v>
      </c>
      <c r="B55" s="85" t="s">
        <v>53</v>
      </c>
      <c r="C55" s="101">
        <v>0</v>
      </c>
      <c r="D55" s="101">
        <v>0</v>
      </c>
      <c r="E55" s="101">
        <v>0</v>
      </c>
    </row>
    <row r="56" spans="1:5" ht="16.5" thickBot="1">
      <c r="A56" s="84">
        <v>33</v>
      </c>
      <c r="B56" s="85" t="s">
        <v>58</v>
      </c>
      <c r="C56" s="101">
        <v>0</v>
      </c>
      <c r="D56" s="101">
        <v>0</v>
      </c>
      <c r="E56" s="101">
        <v>0</v>
      </c>
    </row>
    <row r="57" spans="1:5" ht="16.5" thickBot="1">
      <c r="A57" s="81">
        <v>34</v>
      </c>
      <c r="B57" s="93" t="s">
        <v>244</v>
      </c>
      <c r="C57" s="87">
        <f>SUM(C43:C56)</f>
        <v>141132</v>
      </c>
      <c r="D57" s="87">
        <f>SUM(D43:D56)</f>
        <v>143132</v>
      </c>
      <c r="E57" s="87">
        <f>SUM(E43:E56)</f>
        <v>145132</v>
      </c>
    </row>
  </sheetData>
  <mergeCells count="1">
    <mergeCell ref="A1:C1"/>
  </mergeCells>
  <printOptions horizontalCentered="1"/>
  <pageMargins left="0.23622047244094491" right="0.23622047244094491" top="0.74803149606299213" bottom="0.74803149606299213" header="0.31496062992125984" footer="0.31496062992125984"/>
  <pageSetup paperSize="9" scale="79" orientation="portrait" horizontalDpi="300" r:id="rId1"/>
  <headerFooter>
    <oddFooter>&amp;L&amp;F&amp;R&amp;A</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codeName="Sheet6">
    <pageSetUpPr fitToPage="1"/>
  </sheetPr>
  <dimension ref="A1:U68"/>
  <sheetViews>
    <sheetView view="pageBreakPreview" zoomScale="60" zoomScaleNormal="100" workbookViewId="0">
      <selection activeCell="G18" sqref="G18"/>
    </sheetView>
  </sheetViews>
  <sheetFormatPr defaultRowHeight="15"/>
  <cols>
    <col min="1" max="1" width="5" style="94" customWidth="1"/>
    <col min="2" max="2" width="65.6640625" style="94" customWidth="1"/>
    <col min="3" max="3" width="11.88671875" style="94" customWidth="1"/>
    <col min="4" max="14" width="11.77734375" style="94" customWidth="1"/>
    <col min="15" max="15" width="16.21875" style="94" customWidth="1"/>
    <col min="16" max="19" width="8.88671875" style="94"/>
    <col min="20" max="20" width="8.88671875" style="97"/>
    <col min="21" max="255" width="8.88671875" style="94"/>
    <col min="256" max="256" width="5" style="94" customWidth="1"/>
    <col min="257" max="257" width="65.6640625" style="94" customWidth="1"/>
    <col min="258" max="258" width="27.6640625" style="94" bestFit="1" customWidth="1"/>
    <col min="259" max="259" width="11.88671875" style="94" customWidth="1"/>
    <col min="260" max="270" width="11.77734375" style="94" customWidth="1"/>
    <col min="271" max="271" width="16.21875" style="94" customWidth="1"/>
    <col min="272" max="511" width="8.88671875" style="94"/>
    <col min="512" max="512" width="5" style="94" customWidth="1"/>
    <col min="513" max="513" width="65.6640625" style="94" customWidth="1"/>
    <col min="514" max="514" width="27.6640625" style="94" bestFit="1" customWidth="1"/>
    <col min="515" max="515" width="11.88671875" style="94" customWidth="1"/>
    <col min="516" max="526" width="11.77734375" style="94" customWidth="1"/>
    <col min="527" max="527" width="16.21875" style="94" customWidth="1"/>
    <col min="528" max="767" width="8.88671875" style="94"/>
    <col min="768" max="768" width="5" style="94" customWidth="1"/>
    <col min="769" max="769" width="65.6640625" style="94" customWidth="1"/>
    <col min="770" max="770" width="27.6640625" style="94" bestFit="1" customWidth="1"/>
    <col min="771" max="771" width="11.88671875" style="94" customWidth="1"/>
    <col min="772" max="782" width="11.77734375" style="94" customWidth="1"/>
    <col min="783" max="783" width="16.21875" style="94" customWidth="1"/>
    <col min="784" max="1023" width="8.88671875" style="94"/>
    <col min="1024" max="1024" width="5" style="94" customWidth="1"/>
    <col min="1025" max="1025" width="65.6640625" style="94" customWidth="1"/>
    <col min="1026" max="1026" width="27.6640625" style="94" bestFit="1" customWidth="1"/>
    <col min="1027" max="1027" width="11.88671875" style="94" customWidth="1"/>
    <col min="1028" max="1038" width="11.77734375" style="94" customWidth="1"/>
    <col min="1039" max="1039" width="16.21875" style="94" customWidth="1"/>
    <col min="1040" max="1279" width="8.88671875" style="94"/>
    <col min="1280" max="1280" width="5" style="94" customWidth="1"/>
    <col min="1281" max="1281" width="65.6640625" style="94" customWidth="1"/>
    <col min="1282" max="1282" width="27.6640625" style="94" bestFit="1" customWidth="1"/>
    <col min="1283" max="1283" width="11.88671875" style="94" customWidth="1"/>
    <col min="1284" max="1294" width="11.77734375" style="94" customWidth="1"/>
    <col min="1295" max="1295" width="16.21875" style="94" customWidth="1"/>
    <col min="1296" max="1535" width="8.88671875" style="94"/>
    <col min="1536" max="1536" width="5" style="94" customWidth="1"/>
    <col min="1537" max="1537" width="65.6640625" style="94" customWidth="1"/>
    <col min="1538" max="1538" width="27.6640625" style="94" bestFit="1" customWidth="1"/>
    <col min="1539" max="1539" width="11.88671875" style="94" customWidth="1"/>
    <col min="1540" max="1550" width="11.77734375" style="94" customWidth="1"/>
    <col min="1551" max="1551" width="16.21875" style="94" customWidth="1"/>
    <col min="1552" max="1791" width="8.88671875" style="94"/>
    <col min="1792" max="1792" width="5" style="94" customWidth="1"/>
    <col min="1793" max="1793" width="65.6640625" style="94" customWidth="1"/>
    <col min="1794" max="1794" width="27.6640625" style="94" bestFit="1" customWidth="1"/>
    <col min="1795" max="1795" width="11.88671875" style="94" customWidth="1"/>
    <col min="1796" max="1806" width="11.77734375" style="94" customWidth="1"/>
    <col min="1807" max="1807" width="16.21875" style="94" customWidth="1"/>
    <col min="1808" max="2047" width="8.88671875" style="94"/>
    <col min="2048" max="2048" width="5" style="94" customWidth="1"/>
    <col min="2049" max="2049" width="65.6640625" style="94" customWidth="1"/>
    <col min="2050" max="2050" width="27.6640625" style="94" bestFit="1" customWidth="1"/>
    <col min="2051" max="2051" width="11.88671875" style="94" customWidth="1"/>
    <col min="2052" max="2062" width="11.77734375" style="94" customWidth="1"/>
    <col min="2063" max="2063" width="16.21875" style="94" customWidth="1"/>
    <col min="2064" max="2303" width="8.88671875" style="94"/>
    <col min="2304" max="2304" width="5" style="94" customWidth="1"/>
    <col min="2305" max="2305" width="65.6640625" style="94" customWidth="1"/>
    <col min="2306" max="2306" width="27.6640625" style="94" bestFit="1" customWidth="1"/>
    <col min="2307" max="2307" width="11.88671875" style="94" customWidth="1"/>
    <col min="2308" max="2318" width="11.77734375" style="94" customWidth="1"/>
    <col min="2319" max="2319" width="16.21875" style="94" customWidth="1"/>
    <col min="2320" max="2559" width="8.88671875" style="94"/>
    <col min="2560" max="2560" width="5" style="94" customWidth="1"/>
    <col min="2561" max="2561" width="65.6640625" style="94" customWidth="1"/>
    <col min="2562" max="2562" width="27.6640625" style="94" bestFit="1" customWidth="1"/>
    <col min="2563" max="2563" width="11.88671875" style="94" customWidth="1"/>
    <col min="2564" max="2574" width="11.77734375" style="94" customWidth="1"/>
    <col min="2575" max="2575" width="16.21875" style="94" customWidth="1"/>
    <col min="2576" max="2815" width="8.88671875" style="94"/>
    <col min="2816" max="2816" width="5" style="94" customWidth="1"/>
    <col min="2817" max="2817" width="65.6640625" style="94" customWidth="1"/>
    <col min="2818" max="2818" width="27.6640625" style="94" bestFit="1" customWidth="1"/>
    <col min="2819" max="2819" width="11.88671875" style="94" customWidth="1"/>
    <col min="2820" max="2830" width="11.77734375" style="94" customWidth="1"/>
    <col min="2831" max="2831" width="16.21875" style="94" customWidth="1"/>
    <col min="2832" max="3071" width="8.88671875" style="94"/>
    <col min="3072" max="3072" width="5" style="94" customWidth="1"/>
    <col min="3073" max="3073" width="65.6640625" style="94" customWidth="1"/>
    <col min="3074" max="3074" width="27.6640625" style="94" bestFit="1" customWidth="1"/>
    <col min="3075" max="3075" width="11.88671875" style="94" customWidth="1"/>
    <col min="3076" max="3086" width="11.77734375" style="94" customWidth="1"/>
    <col min="3087" max="3087" width="16.21875" style="94" customWidth="1"/>
    <col min="3088" max="3327" width="8.88671875" style="94"/>
    <col min="3328" max="3328" width="5" style="94" customWidth="1"/>
    <col min="3329" max="3329" width="65.6640625" style="94" customWidth="1"/>
    <col min="3330" max="3330" width="27.6640625" style="94" bestFit="1" customWidth="1"/>
    <col min="3331" max="3331" width="11.88671875" style="94" customWidth="1"/>
    <col min="3332" max="3342" width="11.77734375" style="94" customWidth="1"/>
    <col min="3343" max="3343" width="16.21875" style="94" customWidth="1"/>
    <col min="3344" max="3583" width="8.88671875" style="94"/>
    <col min="3584" max="3584" width="5" style="94" customWidth="1"/>
    <col min="3585" max="3585" width="65.6640625" style="94" customWidth="1"/>
    <col min="3586" max="3586" width="27.6640625" style="94" bestFit="1" customWidth="1"/>
    <col min="3587" max="3587" width="11.88671875" style="94" customWidth="1"/>
    <col min="3588" max="3598" width="11.77734375" style="94" customWidth="1"/>
    <col min="3599" max="3599" width="16.21875" style="94" customWidth="1"/>
    <col min="3600" max="3839" width="8.88671875" style="94"/>
    <col min="3840" max="3840" width="5" style="94" customWidth="1"/>
    <col min="3841" max="3841" width="65.6640625" style="94" customWidth="1"/>
    <col min="3842" max="3842" width="27.6640625" style="94" bestFit="1" customWidth="1"/>
    <col min="3843" max="3843" width="11.88671875" style="94" customWidth="1"/>
    <col min="3844" max="3854" width="11.77734375" style="94" customWidth="1"/>
    <col min="3855" max="3855" width="16.21875" style="94" customWidth="1"/>
    <col min="3856" max="4095" width="8.88671875" style="94"/>
    <col min="4096" max="4096" width="5" style="94" customWidth="1"/>
    <col min="4097" max="4097" width="65.6640625" style="94" customWidth="1"/>
    <col min="4098" max="4098" width="27.6640625" style="94" bestFit="1" customWidth="1"/>
    <col min="4099" max="4099" width="11.88671875" style="94" customWidth="1"/>
    <col min="4100" max="4110" width="11.77734375" style="94" customWidth="1"/>
    <col min="4111" max="4111" width="16.21875" style="94" customWidth="1"/>
    <col min="4112" max="4351" width="8.88671875" style="94"/>
    <col min="4352" max="4352" width="5" style="94" customWidth="1"/>
    <col min="4353" max="4353" width="65.6640625" style="94" customWidth="1"/>
    <col min="4354" max="4354" width="27.6640625" style="94" bestFit="1" customWidth="1"/>
    <col min="4355" max="4355" width="11.88671875" style="94" customWidth="1"/>
    <col min="4356" max="4366" width="11.77734375" style="94" customWidth="1"/>
    <col min="4367" max="4367" width="16.21875" style="94" customWidth="1"/>
    <col min="4368" max="4607" width="8.88671875" style="94"/>
    <col min="4608" max="4608" width="5" style="94" customWidth="1"/>
    <col min="4609" max="4609" width="65.6640625" style="94" customWidth="1"/>
    <col min="4610" max="4610" width="27.6640625" style="94" bestFit="1" customWidth="1"/>
    <col min="4611" max="4611" width="11.88671875" style="94" customWidth="1"/>
    <col min="4612" max="4622" width="11.77734375" style="94" customWidth="1"/>
    <col min="4623" max="4623" width="16.21875" style="94" customWidth="1"/>
    <col min="4624" max="4863" width="8.88671875" style="94"/>
    <col min="4864" max="4864" width="5" style="94" customWidth="1"/>
    <col min="4865" max="4865" width="65.6640625" style="94" customWidth="1"/>
    <col min="4866" max="4866" width="27.6640625" style="94" bestFit="1" customWidth="1"/>
    <col min="4867" max="4867" width="11.88671875" style="94" customWidth="1"/>
    <col min="4868" max="4878" width="11.77734375" style="94" customWidth="1"/>
    <col min="4879" max="4879" width="16.21875" style="94" customWidth="1"/>
    <col min="4880" max="5119" width="8.88671875" style="94"/>
    <col min="5120" max="5120" width="5" style="94" customWidth="1"/>
    <col min="5121" max="5121" width="65.6640625" style="94" customWidth="1"/>
    <col min="5122" max="5122" width="27.6640625" style="94" bestFit="1" customWidth="1"/>
    <col min="5123" max="5123" width="11.88671875" style="94" customWidth="1"/>
    <col min="5124" max="5134" width="11.77734375" style="94" customWidth="1"/>
    <col min="5135" max="5135" width="16.21875" style="94" customWidth="1"/>
    <col min="5136" max="5375" width="8.88671875" style="94"/>
    <col min="5376" max="5376" width="5" style="94" customWidth="1"/>
    <col min="5377" max="5377" width="65.6640625" style="94" customWidth="1"/>
    <col min="5378" max="5378" width="27.6640625" style="94" bestFit="1" customWidth="1"/>
    <col min="5379" max="5379" width="11.88671875" style="94" customWidth="1"/>
    <col min="5380" max="5390" width="11.77734375" style="94" customWidth="1"/>
    <col min="5391" max="5391" width="16.21875" style="94" customWidth="1"/>
    <col min="5392" max="5631" width="8.88671875" style="94"/>
    <col min="5632" max="5632" width="5" style="94" customWidth="1"/>
    <col min="5633" max="5633" width="65.6640625" style="94" customWidth="1"/>
    <col min="5634" max="5634" width="27.6640625" style="94" bestFit="1" customWidth="1"/>
    <col min="5635" max="5635" width="11.88671875" style="94" customWidth="1"/>
    <col min="5636" max="5646" width="11.77734375" style="94" customWidth="1"/>
    <col min="5647" max="5647" width="16.21875" style="94" customWidth="1"/>
    <col min="5648" max="5887" width="8.88671875" style="94"/>
    <col min="5888" max="5888" width="5" style="94" customWidth="1"/>
    <col min="5889" max="5889" width="65.6640625" style="94" customWidth="1"/>
    <col min="5890" max="5890" width="27.6640625" style="94" bestFit="1" customWidth="1"/>
    <col min="5891" max="5891" width="11.88671875" style="94" customWidth="1"/>
    <col min="5892" max="5902" width="11.77734375" style="94" customWidth="1"/>
    <col min="5903" max="5903" width="16.21875" style="94" customWidth="1"/>
    <col min="5904" max="6143" width="8.88671875" style="94"/>
    <col min="6144" max="6144" width="5" style="94" customWidth="1"/>
    <col min="6145" max="6145" width="65.6640625" style="94" customWidth="1"/>
    <col min="6146" max="6146" width="27.6640625" style="94" bestFit="1" customWidth="1"/>
    <col min="6147" max="6147" width="11.88671875" style="94" customWidth="1"/>
    <col min="6148" max="6158" width="11.77734375" style="94" customWidth="1"/>
    <col min="6159" max="6159" width="16.21875" style="94" customWidth="1"/>
    <col min="6160" max="6399" width="8.88671875" style="94"/>
    <col min="6400" max="6400" width="5" style="94" customWidth="1"/>
    <col min="6401" max="6401" width="65.6640625" style="94" customWidth="1"/>
    <col min="6402" max="6402" width="27.6640625" style="94" bestFit="1" customWidth="1"/>
    <col min="6403" max="6403" width="11.88671875" style="94" customWidth="1"/>
    <col min="6404" max="6414" width="11.77734375" style="94" customWidth="1"/>
    <col min="6415" max="6415" width="16.21875" style="94" customWidth="1"/>
    <col min="6416" max="6655" width="8.88671875" style="94"/>
    <col min="6656" max="6656" width="5" style="94" customWidth="1"/>
    <col min="6657" max="6657" width="65.6640625" style="94" customWidth="1"/>
    <col min="6658" max="6658" width="27.6640625" style="94" bestFit="1" customWidth="1"/>
    <col min="6659" max="6659" width="11.88671875" style="94" customWidth="1"/>
    <col min="6660" max="6670" width="11.77734375" style="94" customWidth="1"/>
    <col min="6671" max="6671" width="16.21875" style="94" customWidth="1"/>
    <col min="6672" max="6911" width="8.88671875" style="94"/>
    <col min="6912" max="6912" width="5" style="94" customWidth="1"/>
    <col min="6913" max="6913" width="65.6640625" style="94" customWidth="1"/>
    <col min="6914" max="6914" width="27.6640625" style="94" bestFit="1" customWidth="1"/>
    <col min="6915" max="6915" width="11.88671875" style="94" customWidth="1"/>
    <col min="6916" max="6926" width="11.77734375" style="94" customWidth="1"/>
    <col min="6927" max="6927" width="16.21875" style="94" customWidth="1"/>
    <col min="6928" max="7167" width="8.88671875" style="94"/>
    <col min="7168" max="7168" width="5" style="94" customWidth="1"/>
    <col min="7169" max="7169" width="65.6640625" style="94" customWidth="1"/>
    <col min="7170" max="7170" width="27.6640625" style="94" bestFit="1" customWidth="1"/>
    <col min="7171" max="7171" width="11.88671875" style="94" customWidth="1"/>
    <col min="7172" max="7182" width="11.77734375" style="94" customWidth="1"/>
    <col min="7183" max="7183" width="16.21875" style="94" customWidth="1"/>
    <col min="7184" max="7423" width="8.88671875" style="94"/>
    <col min="7424" max="7424" width="5" style="94" customWidth="1"/>
    <col min="7425" max="7425" width="65.6640625" style="94" customWidth="1"/>
    <col min="7426" max="7426" width="27.6640625" style="94" bestFit="1" customWidth="1"/>
    <col min="7427" max="7427" width="11.88671875" style="94" customWidth="1"/>
    <col min="7428" max="7438" width="11.77734375" style="94" customWidth="1"/>
    <col min="7439" max="7439" width="16.21875" style="94" customWidth="1"/>
    <col min="7440" max="7679" width="8.88671875" style="94"/>
    <col min="7680" max="7680" width="5" style="94" customWidth="1"/>
    <col min="7681" max="7681" width="65.6640625" style="94" customWidth="1"/>
    <col min="7682" max="7682" width="27.6640625" style="94" bestFit="1" customWidth="1"/>
    <col min="7683" max="7683" width="11.88671875" style="94" customWidth="1"/>
    <col min="7684" max="7694" width="11.77734375" style="94" customWidth="1"/>
    <col min="7695" max="7695" width="16.21875" style="94" customWidth="1"/>
    <col min="7696" max="7935" width="8.88671875" style="94"/>
    <col min="7936" max="7936" width="5" style="94" customWidth="1"/>
    <col min="7937" max="7937" width="65.6640625" style="94" customWidth="1"/>
    <col min="7938" max="7938" width="27.6640625" style="94" bestFit="1" customWidth="1"/>
    <col min="7939" max="7939" width="11.88671875" style="94" customWidth="1"/>
    <col min="7940" max="7950" width="11.77734375" style="94" customWidth="1"/>
    <col min="7951" max="7951" width="16.21875" style="94" customWidth="1"/>
    <col min="7952" max="8191" width="8.88671875" style="94"/>
    <col min="8192" max="8192" width="5" style="94" customWidth="1"/>
    <col min="8193" max="8193" width="65.6640625" style="94" customWidth="1"/>
    <col min="8194" max="8194" width="27.6640625" style="94" bestFit="1" customWidth="1"/>
    <col min="8195" max="8195" width="11.88671875" style="94" customWidth="1"/>
    <col min="8196" max="8206" width="11.77734375" style="94" customWidth="1"/>
    <col min="8207" max="8207" width="16.21875" style="94" customWidth="1"/>
    <col min="8208" max="8447" width="8.88671875" style="94"/>
    <col min="8448" max="8448" width="5" style="94" customWidth="1"/>
    <col min="8449" max="8449" width="65.6640625" style="94" customWidth="1"/>
    <col min="8450" max="8450" width="27.6640625" style="94" bestFit="1" customWidth="1"/>
    <col min="8451" max="8451" width="11.88671875" style="94" customWidth="1"/>
    <col min="8452" max="8462" width="11.77734375" style="94" customWidth="1"/>
    <col min="8463" max="8463" width="16.21875" style="94" customWidth="1"/>
    <col min="8464" max="8703" width="8.88671875" style="94"/>
    <col min="8704" max="8704" width="5" style="94" customWidth="1"/>
    <col min="8705" max="8705" width="65.6640625" style="94" customWidth="1"/>
    <col min="8706" max="8706" width="27.6640625" style="94" bestFit="1" customWidth="1"/>
    <col min="8707" max="8707" width="11.88671875" style="94" customWidth="1"/>
    <col min="8708" max="8718" width="11.77734375" style="94" customWidth="1"/>
    <col min="8719" max="8719" width="16.21875" style="94" customWidth="1"/>
    <col min="8720" max="8959" width="8.88671875" style="94"/>
    <col min="8960" max="8960" width="5" style="94" customWidth="1"/>
    <col min="8961" max="8961" width="65.6640625" style="94" customWidth="1"/>
    <col min="8962" max="8962" width="27.6640625" style="94" bestFit="1" customWidth="1"/>
    <col min="8963" max="8963" width="11.88671875" style="94" customWidth="1"/>
    <col min="8964" max="8974" width="11.77734375" style="94" customWidth="1"/>
    <col min="8975" max="8975" width="16.21875" style="94" customWidth="1"/>
    <col min="8976" max="9215" width="8.88671875" style="94"/>
    <col min="9216" max="9216" width="5" style="94" customWidth="1"/>
    <col min="9217" max="9217" width="65.6640625" style="94" customWidth="1"/>
    <col min="9218" max="9218" width="27.6640625" style="94" bestFit="1" customWidth="1"/>
    <col min="9219" max="9219" width="11.88671875" style="94" customWidth="1"/>
    <col min="9220" max="9230" width="11.77734375" style="94" customWidth="1"/>
    <col min="9231" max="9231" width="16.21875" style="94" customWidth="1"/>
    <col min="9232" max="9471" width="8.88671875" style="94"/>
    <col min="9472" max="9472" width="5" style="94" customWidth="1"/>
    <col min="9473" max="9473" width="65.6640625" style="94" customWidth="1"/>
    <col min="9474" max="9474" width="27.6640625" style="94" bestFit="1" customWidth="1"/>
    <col min="9475" max="9475" width="11.88671875" style="94" customWidth="1"/>
    <col min="9476" max="9486" width="11.77734375" style="94" customWidth="1"/>
    <col min="9487" max="9487" width="16.21875" style="94" customWidth="1"/>
    <col min="9488" max="9727" width="8.88671875" style="94"/>
    <col min="9728" max="9728" width="5" style="94" customWidth="1"/>
    <col min="9729" max="9729" width="65.6640625" style="94" customWidth="1"/>
    <col min="9730" max="9730" width="27.6640625" style="94" bestFit="1" customWidth="1"/>
    <col min="9731" max="9731" width="11.88671875" style="94" customWidth="1"/>
    <col min="9732" max="9742" width="11.77734375" style="94" customWidth="1"/>
    <col min="9743" max="9743" width="16.21875" style="94" customWidth="1"/>
    <col min="9744" max="9983" width="8.88671875" style="94"/>
    <col min="9984" max="9984" width="5" style="94" customWidth="1"/>
    <col min="9985" max="9985" width="65.6640625" style="94" customWidth="1"/>
    <col min="9986" max="9986" width="27.6640625" style="94" bestFit="1" customWidth="1"/>
    <col min="9987" max="9987" width="11.88671875" style="94" customWidth="1"/>
    <col min="9988" max="9998" width="11.77734375" style="94" customWidth="1"/>
    <col min="9999" max="9999" width="16.21875" style="94" customWidth="1"/>
    <col min="10000" max="10239" width="8.88671875" style="94"/>
    <col min="10240" max="10240" width="5" style="94" customWidth="1"/>
    <col min="10241" max="10241" width="65.6640625" style="94" customWidth="1"/>
    <col min="10242" max="10242" width="27.6640625" style="94" bestFit="1" customWidth="1"/>
    <col min="10243" max="10243" width="11.88671875" style="94" customWidth="1"/>
    <col min="10244" max="10254" width="11.77734375" style="94" customWidth="1"/>
    <col min="10255" max="10255" width="16.21875" style="94" customWidth="1"/>
    <col min="10256" max="10495" width="8.88671875" style="94"/>
    <col min="10496" max="10496" width="5" style="94" customWidth="1"/>
    <col min="10497" max="10497" width="65.6640625" style="94" customWidth="1"/>
    <col min="10498" max="10498" width="27.6640625" style="94" bestFit="1" customWidth="1"/>
    <col min="10499" max="10499" width="11.88671875" style="94" customWidth="1"/>
    <col min="10500" max="10510" width="11.77734375" style="94" customWidth="1"/>
    <col min="10511" max="10511" width="16.21875" style="94" customWidth="1"/>
    <col min="10512" max="10751" width="8.88671875" style="94"/>
    <col min="10752" max="10752" width="5" style="94" customWidth="1"/>
    <col min="10753" max="10753" width="65.6640625" style="94" customWidth="1"/>
    <col min="10754" max="10754" width="27.6640625" style="94" bestFit="1" customWidth="1"/>
    <col min="10755" max="10755" width="11.88671875" style="94" customWidth="1"/>
    <col min="10756" max="10766" width="11.77734375" style="94" customWidth="1"/>
    <col min="10767" max="10767" width="16.21875" style="94" customWidth="1"/>
    <col min="10768" max="11007" width="8.88671875" style="94"/>
    <col min="11008" max="11008" width="5" style="94" customWidth="1"/>
    <col min="11009" max="11009" width="65.6640625" style="94" customWidth="1"/>
    <col min="11010" max="11010" width="27.6640625" style="94" bestFit="1" customWidth="1"/>
    <col min="11011" max="11011" width="11.88671875" style="94" customWidth="1"/>
    <col min="11012" max="11022" width="11.77734375" style="94" customWidth="1"/>
    <col min="11023" max="11023" width="16.21875" style="94" customWidth="1"/>
    <col min="11024" max="11263" width="8.88671875" style="94"/>
    <col min="11264" max="11264" width="5" style="94" customWidth="1"/>
    <col min="11265" max="11265" width="65.6640625" style="94" customWidth="1"/>
    <col min="11266" max="11266" width="27.6640625" style="94" bestFit="1" customWidth="1"/>
    <col min="11267" max="11267" width="11.88671875" style="94" customWidth="1"/>
    <col min="11268" max="11278" width="11.77734375" style="94" customWidth="1"/>
    <col min="11279" max="11279" width="16.21875" style="94" customWidth="1"/>
    <col min="11280" max="11519" width="8.88671875" style="94"/>
    <col min="11520" max="11520" width="5" style="94" customWidth="1"/>
    <col min="11521" max="11521" width="65.6640625" style="94" customWidth="1"/>
    <col min="11522" max="11522" width="27.6640625" style="94" bestFit="1" customWidth="1"/>
    <col min="11523" max="11523" width="11.88671875" style="94" customWidth="1"/>
    <col min="11524" max="11534" width="11.77734375" style="94" customWidth="1"/>
    <col min="11535" max="11535" width="16.21875" style="94" customWidth="1"/>
    <col min="11536" max="11775" width="8.88671875" style="94"/>
    <col min="11776" max="11776" width="5" style="94" customWidth="1"/>
    <col min="11777" max="11777" width="65.6640625" style="94" customWidth="1"/>
    <col min="11778" max="11778" width="27.6640625" style="94" bestFit="1" customWidth="1"/>
    <col min="11779" max="11779" width="11.88671875" style="94" customWidth="1"/>
    <col min="11780" max="11790" width="11.77734375" style="94" customWidth="1"/>
    <col min="11791" max="11791" width="16.21875" style="94" customWidth="1"/>
    <col min="11792" max="12031" width="8.88671875" style="94"/>
    <col min="12032" max="12032" width="5" style="94" customWidth="1"/>
    <col min="12033" max="12033" width="65.6640625" style="94" customWidth="1"/>
    <col min="12034" max="12034" width="27.6640625" style="94" bestFit="1" customWidth="1"/>
    <col min="12035" max="12035" width="11.88671875" style="94" customWidth="1"/>
    <col min="12036" max="12046" width="11.77734375" style="94" customWidth="1"/>
    <col min="12047" max="12047" width="16.21875" style="94" customWidth="1"/>
    <col min="12048" max="12287" width="8.88671875" style="94"/>
    <col min="12288" max="12288" width="5" style="94" customWidth="1"/>
    <col min="12289" max="12289" width="65.6640625" style="94" customWidth="1"/>
    <col min="12290" max="12290" width="27.6640625" style="94" bestFit="1" customWidth="1"/>
    <col min="12291" max="12291" width="11.88671875" style="94" customWidth="1"/>
    <col min="12292" max="12302" width="11.77734375" style="94" customWidth="1"/>
    <col min="12303" max="12303" width="16.21875" style="94" customWidth="1"/>
    <col min="12304" max="12543" width="8.88671875" style="94"/>
    <col min="12544" max="12544" width="5" style="94" customWidth="1"/>
    <col min="12545" max="12545" width="65.6640625" style="94" customWidth="1"/>
    <col min="12546" max="12546" width="27.6640625" style="94" bestFit="1" customWidth="1"/>
    <col min="12547" max="12547" width="11.88671875" style="94" customWidth="1"/>
    <col min="12548" max="12558" width="11.77734375" style="94" customWidth="1"/>
    <col min="12559" max="12559" width="16.21875" style="94" customWidth="1"/>
    <col min="12560" max="12799" width="8.88671875" style="94"/>
    <col min="12800" max="12800" width="5" style="94" customWidth="1"/>
    <col min="12801" max="12801" width="65.6640625" style="94" customWidth="1"/>
    <col min="12802" max="12802" width="27.6640625" style="94" bestFit="1" customWidth="1"/>
    <col min="12803" max="12803" width="11.88671875" style="94" customWidth="1"/>
    <col min="12804" max="12814" width="11.77734375" style="94" customWidth="1"/>
    <col min="12815" max="12815" width="16.21875" style="94" customWidth="1"/>
    <col min="12816" max="13055" width="8.88671875" style="94"/>
    <col min="13056" max="13056" width="5" style="94" customWidth="1"/>
    <col min="13057" max="13057" width="65.6640625" style="94" customWidth="1"/>
    <col min="13058" max="13058" width="27.6640625" style="94" bestFit="1" customWidth="1"/>
    <col min="13059" max="13059" width="11.88671875" style="94" customWidth="1"/>
    <col min="13060" max="13070" width="11.77734375" style="94" customWidth="1"/>
    <col min="13071" max="13071" width="16.21875" style="94" customWidth="1"/>
    <col min="13072" max="13311" width="8.88671875" style="94"/>
    <col min="13312" max="13312" width="5" style="94" customWidth="1"/>
    <col min="13313" max="13313" width="65.6640625" style="94" customWidth="1"/>
    <col min="13314" max="13314" width="27.6640625" style="94" bestFit="1" customWidth="1"/>
    <col min="13315" max="13315" width="11.88671875" style="94" customWidth="1"/>
    <col min="13316" max="13326" width="11.77734375" style="94" customWidth="1"/>
    <col min="13327" max="13327" width="16.21875" style="94" customWidth="1"/>
    <col min="13328" max="13567" width="8.88671875" style="94"/>
    <col min="13568" max="13568" width="5" style="94" customWidth="1"/>
    <col min="13569" max="13569" width="65.6640625" style="94" customWidth="1"/>
    <col min="13570" max="13570" width="27.6640625" style="94" bestFit="1" customWidth="1"/>
    <col min="13571" max="13571" width="11.88671875" style="94" customWidth="1"/>
    <col min="13572" max="13582" width="11.77734375" style="94" customWidth="1"/>
    <col min="13583" max="13583" width="16.21875" style="94" customWidth="1"/>
    <col min="13584" max="13823" width="8.88671875" style="94"/>
    <col min="13824" max="13824" width="5" style="94" customWidth="1"/>
    <col min="13825" max="13825" width="65.6640625" style="94" customWidth="1"/>
    <col min="13826" max="13826" width="27.6640625" style="94" bestFit="1" customWidth="1"/>
    <col min="13827" max="13827" width="11.88671875" style="94" customWidth="1"/>
    <col min="13828" max="13838" width="11.77734375" style="94" customWidth="1"/>
    <col min="13839" max="13839" width="16.21875" style="94" customWidth="1"/>
    <col min="13840" max="14079" width="8.88671875" style="94"/>
    <col min="14080" max="14080" width="5" style="94" customWidth="1"/>
    <col min="14081" max="14081" width="65.6640625" style="94" customWidth="1"/>
    <col min="14082" max="14082" width="27.6640625" style="94" bestFit="1" customWidth="1"/>
    <col min="14083" max="14083" width="11.88671875" style="94" customWidth="1"/>
    <col min="14084" max="14094" width="11.77734375" style="94" customWidth="1"/>
    <col min="14095" max="14095" width="16.21875" style="94" customWidth="1"/>
    <col min="14096" max="14335" width="8.88671875" style="94"/>
    <col min="14336" max="14336" width="5" style="94" customWidth="1"/>
    <col min="14337" max="14337" width="65.6640625" style="94" customWidth="1"/>
    <col min="14338" max="14338" width="27.6640625" style="94" bestFit="1" customWidth="1"/>
    <col min="14339" max="14339" width="11.88671875" style="94" customWidth="1"/>
    <col min="14340" max="14350" width="11.77734375" style="94" customWidth="1"/>
    <col min="14351" max="14351" width="16.21875" style="94" customWidth="1"/>
    <col min="14352" max="14591" width="8.88671875" style="94"/>
    <col min="14592" max="14592" width="5" style="94" customWidth="1"/>
    <col min="14593" max="14593" width="65.6640625" style="94" customWidth="1"/>
    <col min="14594" max="14594" width="27.6640625" style="94" bestFit="1" customWidth="1"/>
    <col min="14595" max="14595" width="11.88671875" style="94" customWidth="1"/>
    <col min="14596" max="14606" width="11.77734375" style="94" customWidth="1"/>
    <col min="14607" max="14607" width="16.21875" style="94" customWidth="1"/>
    <col min="14608" max="14847" width="8.88671875" style="94"/>
    <col min="14848" max="14848" width="5" style="94" customWidth="1"/>
    <col min="14849" max="14849" width="65.6640625" style="94" customWidth="1"/>
    <col min="14850" max="14850" width="27.6640625" style="94" bestFit="1" customWidth="1"/>
    <col min="14851" max="14851" width="11.88671875" style="94" customWidth="1"/>
    <col min="14852" max="14862" width="11.77734375" style="94" customWidth="1"/>
    <col min="14863" max="14863" width="16.21875" style="94" customWidth="1"/>
    <col min="14864" max="15103" width="8.88671875" style="94"/>
    <col min="15104" max="15104" width="5" style="94" customWidth="1"/>
    <col min="15105" max="15105" width="65.6640625" style="94" customWidth="1"/>
    <col min="15106" max="15106" width="27.6640625" style="94" bestFit="1" customWidth="1"/>
    <col min="15107" max="15107" width="11.88671875" style="94" customWidth="1"/>
    <col min="15108" max="15118" width="11.77734375" style="94" customWidth="1"/>
    <col min="15119" max="15119" width="16.21875" style="94" customWidth="1"/>
    <col min="15120" max="15359" width="8.88671875" style="94"/>
    <col min="15360" max="15360" width="5" style="94" customWidth="1"/>
    <col min="15361" max="15361" width="65.6640625" style="94" customWidth="1"/>
    <col min="15362" max="15362" width="27.6640625" style="94" bestFit="1" customWidth="1"/>
    <col min="15363" max="15363" width="11.88671875" style="94" customWidth="1"/>
    <col min="15364" max="15374" width="11.77734375" style="94" customWidth="1"/>
    <col min="15375" max="15375" width="16.21875" style="94" customWidth="1"/>
    <col min="15376" max="15615" width="8.88671875" style="94"/>
    <col min="15616" max="15616" width="5" style="94" customWidth="1"/>
    <col min="15617" max="15617" width="65.6640625" style="94" customWidth="1"/>
    <col min="15618" max="15618" width="27.6640625" style="94" bestFit="1" customWidth="1"/>
    <col min="15619" max="15619" width="11.88671875" style="94" customWidth="1"/>
    <col min="15620" max="15630" width="11.77734375" style="94" customWidth="1"/>
    <col min="15631" max="15631" width="16.21875" style="94" customWidth="1"/>
    <col min="15632" max="15871" width="8.88671875" style="94"/>
    <col min="15872" max="15872" width="5" style="94" customWidth="1"/>
    <col min="15873" max="15873" width="65.6640625" style="94" customWidth="1"/>
    <col min="15874" max="15874" width="27.6640625" style="94" bestFit="1" customWidth="1"/>
    <col min="15875" max="15875" width="11.88671875" style="94" customWidth="1"/>
    <col min="15876" max="15886" width="11.77734375" style="94" customWidth="1"/>
    <col min="15887" max="15887" width="16.21875" style="94" customWidth="1"/>
    <col min="15888" max="16127" width="8.88671875" style="94"/>
    <col min="16128" max="16128" width="5" style="94" customWidth="1"/>
    <col min="16129" max="16129" width="65.6640625" style="94" customWidth="1"/>
    <col min="16130" max="16130" width="27.6640625" style="94" bestFit="1" customWidth="1"/>
    <col min="16131" max="16131" width="11.88671875" style="94" customWidth="1"/>
    <col min="16132" max="16142" width="11.77734375" style="94" customWidth="1"/>
    <col min="16143" max="16143" width="16.21875" style="94" customWidth="1"/>
    <col min="16144" max="16384" width="8.88671875" style="94"/>
  </cols>
  <sheetData>
    <row r="1" spans="1:21" ht="15.75">
      <c r="B1" s="74" t="s">
        <v>1136</v>
      </c>
    </row>
    <row r="3" spans="1:21" ht="18.75" customHeight="1">
      <c r="A3" s="74" t="str">
        <f>+[1]Summary!A1</f>
        <v>LHB</v>
      </c>
      <c r="C3" s="74" t="s">
        <v>577</v>
      </c>
      <c r="D3" s="107"/>
      <c r="E3" s="107"/>
      <c r="F3" s="107"/>
      <c r="G3" s="107"/>
      <c r="H3" s="108"/>
      <c r="I3" s="107"/>
      <c r="J3" s="107"/>
      <c r="K3" s="107"/>
      <c r="L3" s="107"/>
      <c r="M3" s="107"/>
      <c r="N3" s="107"/>
      <c r="O3" s="107"/>
      <c r="T3" s="109"/>
      <c r="U3" s="97"/>
    </row>
    <row r="4" spans="1:21" ht="18.75" customHeight="1" thickBot="1">
      <c r="A4" s="74"/>
      <c r="C4" s="107"/>
      <c r="D4" s="107"/>
      <c r="E4" s="107"/>
      <c r="F4" s="107"/>
      <c r="G4" s="107"/>
      <c r="H4" s="108"/>
      <c r="I4" s="107"/>
      <c r="J4" s="107"/>
      <c r="K4" s="107"/>
      <c r="L4" s="107"/>
      <c r="M4" s="107"/>
      <c r="N4" s="107"/>
      <c r="O4" s="107"/>
      <c r="T4" s="109"/>
      <c r="U4" s="97"/>
    </row>
    <row r="5" spans="1:21" ht="16.5" thickBot="1">
      <c r="A5" s="74"/>
      <c r="C5" s="960" t="s">
        <v>61</v>
      </c>
      <c r="D5" s="961"/>
      <c r="E5" s="961"/>
      <c r="F5" s="961"/>
      <c r="G5" s="962"/>
      <c r="H5" s="108"/>
      <c r="I5" s="107"/>
      <c r="J5" s="107"/>
      <c r="K5" s="107"/>
      <c r="L5" s="107"/>
      <c r="M5" s="107"/>
      <c r="N5" s="107"/>
      <c r="O5" s="107"/>
      <c r="T5" s="109"/>
      <c r="U5" s="97"/>
    </row>
    <row r="6" spans="1:21" ht="16.5" thickBot="1">
      <c r="C6" s="241" t="s">
        <v>156</v>
      </c>
      <c r="D6" s="241" t="s">
        <v>220</v>
      </c>
      <c r="E6" s="241" t="s">
        <v>157</v>
      </c>
      <c r="F6" s="241" t="s">
        <v>221</v>
      </c>
      <c r="G6" s="241" t="s">
        <v>0</v>
      </c>
      <c r="H6" s="108"/>
      <c r="I6" s="107"/>
      <c r="J6" s="107"/>
      <c r="K6" s="107"/>
      <c r="L6" s="107"/>
      <c r="M6" s="107"/>
      <c r="N6" s="107"/>
      <c r="O6" s="107"/>
      <c r="T6" s="109"/>
      <c r="U6" s="97"/>
    </row>
    <row r="7" spans="1:21" ht="16.5" thickBot="1">
      <c r="A7" s="237"/>
      <c r="B7" s="236" t="s">
        <v>235</v>
      </c>
      <c r="C7" s="83" t="s">
        <v>42</v>
      </c>
      <c r="D7" s="83" t="s">
        <v>42</v>
      </c>
      <c r="E7" s="83" t="s">
        <v>42</v>
      </c>
      <c r="F7" s="83" t="s">
        <v>42</v>
      </c>
      <c r="G7" s="83" t="s">
        <v>42</v>
      </c>
      <c r="H7" s="108"/>
      <c r="I7" s="107"/>
      <c r="J7" s="107"/>
      <c r="K7" s="107"/>
      <c r="L7" s="107"/>
      <c r="M7" s="107"/>
      <c r="N7" s="107"/>
      <c r="O7" s="107"/>
      <c r="T7" s="109"/>
      <c r="U7" s="97"/>
    </row>
    <row r="8" spans="1:21" ht="15.75">
      <c r="A8" s="84">
        <v>1</v>
      </c>
      <c r="B8" s="94" t="s">
        <v>225</v>
      </c>
      <c r="C8" s="101">
        <v>-202059</v>
      </c>
      <c r="D8" s="101">
        <v>-202059</v>
      </c>
      <c r="E8" s="101">
        <v>-202059</v>
      </c>
      <c r="F8" s="101">
        <v>-202059</v>
      </c>
      <c r="G8" s="101">
        <f t="shared" ref="G8:G16" si="0">SUM(C8:F8)</f>
        <v>-808236</v>
      </c>
      <c r="H8" s="108"/>
      <c r="I8" s="107"/>
      <c r="J8" s="107"/>
      <c r="K8" s="107"/>
      <c r="L8" s="107"/>
      <c r="M8" s="107"/>
      <c r="N8" s="107"/>
      <c r="O8" s="107"/>
      <c r="T8" s="109"/>
      <c r="U8" s="97"/>
    </row>
    <row r="9" spans="1:21" ht="15.75">
      <c r="A9" s="84">
        <v>2</v>
      </c>
      <c r="B9" s="94" t="s">
        <v>226</v>
      </c>
      <c r="C9" s="101">
        <v>0</v>
      </c>
      <c r="D9" s="101">
        <v>0</v>
      </c>
      <c r="E9" s="101">
        <v>0</v>
      </c>
      <c r="F9" s="101">
        <v>0</v>
      </c>
      <c r="G9" s="101">
        <f t="shared" si="0"/>
        <v>0</v>
      </c>
      <c r="H9" s="108"/>
      <c r="I9" s="107"/>
      <c r="J9" s="107"/>
      <c r="K9" s="107"/>
      <c r="L9" s="107"/>
      <c r="M9" s="107"/>
      <c r="N9" s="107"/>
      <c r="O9" s="107"/>
      <c r="T9" s="109"/>
      <c r="U9" s="97"/>
    </row>
    <row r="10" spans="1:21" ht="15.75">
      <c r="A10" s="84">
        <v>3</v>
      </c>
      <c r="B10" s="94" t="s">
        <v>227</v>
      </c>
      <c r="C10" s="101">
        <v>0</v>
      </c>
      <c r="D10" s="101">
        <v>0</v>
      </c>
      <c r="E10" s="101">
        <v>0</v>
      </c>
      <c r="F10" s="101">
        <v>0</v>
      </c>
      <c r="G10" s="101">
        <f t="shared" si="0"/>
        <v>0</v>
      </c>
      <c r="H10" s="108"/>
      <c r="I10" s="107"/>
      <c r="J10" s="107"/>
      <c r="K10" s="107"/>
      <c r="L10" s="107"/>
      <c r="M10" s="107"/>
      <c r="N10" s="107"/>
      <c r="O10" s="107"/>
      <c r="T10" s="109"/>
      <c r="U10" s="97"/>
    </row>
    <row r="11" spans="1:21" ht="15.75">
      <c r="A11" s="84">
        <v>4</v>
      </c>
      <c r="B11" s="94" t="s">
        <v>228</v>
      </c>
      <c r="C11" s="101">
        <v>-32200.5</v>
      </c>
      <c r="D11" s="101">
        <v>-32200.5</v>
      </c>
      <c r="E11" s="101">
        <v>-32200.5</v>
      </c>
      <c r="F11" s="101">
        <v>-32200.5</v>
      </c>
      <c r="G11" s="101">
        <f t="shared" si="0"/>
        <v>-128802</v>
      </c>
      <c r="H11" s="108"/>
      <c r="I11" s="107"/>
      <c r="J11" s="107"/>
      <c r="K11" s="107"/>
      <c r="L11" s="107"/>
      <c r="M11" s="107"/>
      <c r="N11" s="107"/>
      <c r="O11" s="107"/>
      <c r="T11" s="109"/>
      <c r="U11" s="97"/>
    </row>
    <row r="12" spans="1:21" ht="15.75">
      <c r="A12" s="84">
        <v>5</v>
      </c>
      <c r="B12" s="94" t="s">
        <v>229</v>
      </c>
      <c r="C12" s="101">
        <v>-21500</v>
      </c>
      <c r="D12" s="101">
        <v>-21500</v>
      </c>
      <c r="E12" s="101">
        <v>-21500</v>
      </c>
      <c r="F12" s="101">
        <v>-21500</v>
      </c>
      <c r="G12" s="101">
        <f t="shared" si="0"/>
        <v>-86000</v>
      </c>
      <c r="H12" s="108"/>
      <c r="I12" s="107"/>
      <c r="J12" s="107"/>
      <c r="K12" s="107"/>
      <c r="L12" s="107"/>
      <c r="M12" s="107"/>
      <c r="N12" s="107"/>
      <c r="O12" s="107"/>
      <c r="T12" s="109"/>
      <c r="U12" s="97"/>
    </row>
    <row r="13" spans="1:21" ht="15.75">
      <c r="A13" s="84">
        <v>6</v>
      </c>
      <c r="B13" s="94" t="s">
        <v>246</v>
      </c>
      <c r="C13" s="101">
        <v>-17144</v>
      </c>
      <c r="D13" s="101">
        <v>-17144</v>
      </c>
      <c r="E13" s="101">
        <v>-17144</v>
      </c>
      <c r="F13" s="101">
        <v>-17144</v>
      </c>
      <c r="G13" s="101">
        <f t="shared" si="0"/>
        <v>-68576</v>
      </c>
      <c r="H13" s="108"/>
      <c r="I13" s="107"/>
      <c r="J13" s="107"/>
      <c r="K13" s="107"/>
      <c r="L13" s="107"/>
      <c r="M13" s="107"/>
      <c r="N13" s="107"/>
      <c r="O13" s="107"/>
      <c r="T13" s="109"/>
      <c r="U13" s="97"/>
    </row>
    <row r="14" spans="1:21" ht="15.75">
      <c r="A14" s="84">
        <v>7</v>
      </c>
      <c r="B14" s="94" t="s">
        <v>46</v>
      </c>
      <c r="C14" s="101">
        <v>-4881.5</v>
      </c>
      <c r="D14" s="101">
        <v>-4881.5</v>
      </c>
      <c r="E14" s="101">
        <v>-4881.5</v>
      </c>
      <c r="F14" s="101">
        <v>-4881.5</v>
      </c>
      <c r="G14" s="101">
        <f t="shared" si="0"/>
        <v>-19526</v>
      </c>
      <c r="H14" s="108"/>
      <c r="I14" s="107"/>
      <c r="J14" s="107"/>
      <c r="K14" s="107"/>
      <c r="L14" s="107"/>
      <c r="M14" s="107"/>
      <c r="N14" s="107"/>
      <c r="O14" s="107"/>
      <c r="T14" s="109"/>
      <c r="U14" s="97"/>
    </row>
    <row r="15" spans="1:21" ht="15.75">
      <c r="A15" s="84">
        <v>8</v>
      </c>
      <c r="B15" s="94" t="s">
        <v>230</v>
      </c>
      <c r="C15" s="101">
        <v>-15771.5</v>
      </c>
      <c r="D15" s="101">
        <v>-15771.5</v>
      </c>
      <c r="E15" s="101">
        <v>-15771.5</v>
      </c>
      <c r="F15" s="101">
        <v>-15771.5</v>
      </c>
      <c r="G15" s="101">
        <f t="shared" si="0"/>
        <v>-63086</v>
      </c>
      <c r="H15" s="108"/>
      <c r="I15" s="107"/>
      <c r="J15" s="107"/>
      <c r="K15" s="107"/>
      <c r="L15" s="107"/>
      <c r="M15" s="107"/>
      <c r="N15" s="107"/>
      <c r="O15" s="107"/>
      <c r="T15" s="109"/>
      <c r="U15" s="97"/>
    </row>
    <row r="16" spans="1:21" ht="15.75">
      <c r="A16" s="84">
        <v>9</v>
      </c>
      <c r="B16" s="94" t="s">
        <v>231</v>
      </c>
      <c r="C16" s="101">
        <v>-952.5</v>
      </c>
      <c r="D16" s="101">
        <v>-952.5</v>
      </c>
      <c r="E16" s="101">
        <v>-952.5</v>
      </c>
      <c r="F16" s="101">
        <v>-952.5</v>
      </c>
      <c r="G16" s="101">
        <f t="shared" si="0"/>
        <v>-3810</v>
      </c>
      <c r="H16" s="108"/>
      <c r="I16" s="107"/>
      <c r="J16" s="107"/>
      <c r="K16" s="107"/>
      <c r="L16" s="107"/>
      <c r="M16" s="107"/>
      <c r="N16" s="107"/>
      <c r="O16" s="107"/>
      <c r="T16" s="109"/>
      <c r="U16" s="97"/>
    </row>
    <row r="17" spans="1:21" ht="16.5" thickBot="1">
      <c r="A17" s="84"/>
      <c r="C17" s="101"/>
      <c r="D17" s="101"/>
      <c r="E17" s="101"/>
      <c r="F17" s="101"/>
      <c r="G17" s="101"/>
      <c r="H17" s="108"/>
      <c r="I17" s="107"/>
      <c r="J17" s="107"/>
      <c r="K17" s="107"/>
      <c r="L17" s="107"/>
      <c r="M17" s="107"/>
      <c r="N17" s="107"/>
      <c r="O17" s="107"/>
      <c r="T17" s="109"/>
      <c r="U17" s="97"/>
    </row>
    <row r="18" spans="1:21" ht="16.5" thickBot="1">
      <c r="A18" s="81">
        <v>10</v>
      </c>
      <c r="B18" s="93" t="s">
        <v>6</v>
      </c>
      <c r="C18" s="87">
        <f>SUM(C8:C17)</f>
        <v>-294509</v>
      </c>
      <c r="D18" s="87">
        <f t="shared" ref="D18:G18" si="1">SUM(D8:D17)</f>
        <v>-294509</v>
      </c>
      <c r="E18" s="87">
        <f t="shared" si="1"/>
        <v>-294509</v>
      </c>
      <c r="F18" s="87">
        <f t="shared" si="1"/>
        <v>-294509</v>
      </c>
      <c r="G18" s="87">
        <f t="shared" si="1"/>
        <v>-1178036</v>
      </c>
      <c r="H18" s="108"/>
      <c r="I18" s="107"/>
      <c r="J18" s="107"/>
      <c r="K18" s="107"/>
      <c r="L18" s="107"/>
      <c r="M18" s="107"/>
      <c r="N18" s="107"/>
      <c r="O18" s="107"/>
      <c r="T18" s="109"/>
      <c r="U18" s="97"/>
    </row>
    <row r="19" spans="1:21" ht="15.75">
      <c r="A19" s="92"/>
      <c r="B19" s="90"/>
      <c r="C19" s="233"/>
      <c r="D19" s="233"/>
      <c r="E19" s="233"/>
      <c r="F19" s="233"/>
      <c r="G19" s="233"/>
      <c r="H19" s="108"/>
      <c r="I19" s="107"/>
      <c r="J19" s="107"/>
      <c r="K19" s="107"/>
      <c r="L19" s="107"/>
      <c r="M19" s="107"/>
      <c r="N19" s="107"/>
      <c r="O19" s="107"/>
      <c r="T19" s="109"/>
      <c r="U19" s="97"/>
    </row>
    <row r="20" spans="1:21" ht="15.75">
      <c r="A20" s="84"/>
      <c r="B20" s="90" t="s">
        <v>242</v>
      </c>
      <c r="C20" s="105"/>
      <c r="D20" s="105"/>
      <c r="E20" s="105"/>
      <c r="F20" s="105"/>
      <c r="G20" s="101">
        <f t="shared" ref="G20:G27" si="2">SUM(C20:F20)</f>
        <v>0</v>
      </c>
      <c r="H20" s="108"/>
      <c r="I20" s="107"/>
      <c r="J20" s="107"/>
      <c r="K20" s="107"/>
      <c r="L20" s="107"/>
      <c r="M20" s="107"/>
      <c r="N20" s="107"/>
      <c r="O20" s="107"/>
      <c r="T20" s="109"/>
      <c r="U20" s="97"/>
    </row>
    <row r="21" spans="1:21" ht="15.75">
      <c r="A21" s="84">
        <v>11</v>
      </c>
      <c r="B21" s="94" t="s">
        <v>236</v>
      </c>
      <c r="C21" s="101">
        <v>138683</v>
      </c>
      <c r="D21" s="101">
        <v>138683</v>
      </c>
      <c r="E21" s="101">
        <v>138683</v>
      </c>
      <c r="F21" s="101">
        <v>138683</v>
      </c>
      <c r="G21" s="101">
        <f t="shared" si="2"/>
        <v>554732</v>
      </c>
      <c r="H21" s="108"/>
      <c r="I21" s="107"/>
      <c r="J21" s="107"/>
      <c r="K21" s="107"/>
      <c r="L21" s="107"/>
      <c r="M21" s="107"/>
      <c r="N21" s="107"/>
      <c r="O21" s="107"/>
      <c r="T21" s="109"/>
      <c r="U21" s="97"/>
    </row>
    <row r="22" spans="1:21" ht="15.75">
      <c r="A22" s="84">
        <v>12</v>
      </c>
      <c r="B22" s="94" t="s">
        <v>237</v>
      </c>
      <c r="C22" s="101">
        <v>43223.5</v>
      </c>
      <c r="D22" s="101">
        <v>43223.5</v>
      </c>
      <c r="E22" s="101">
        <v>43223.5</v>
      </c>
      <c r="F22" s="101">
        <v>43223.5</v>
      </c>
      <c r="G22" s="101">
        <f t="shared" si="2"/>
        <v>172894</v>
      </c>
      <c r="H22" s="108"/>
      <c r="I22" s="107"/>
      <c r="J22" s="107"/>
      <c r="K22" s="107"/>
      <c r="L22" s="107"/>
      <c r="M22" s="107"/>
      <c r="N22" s="107"/>
      <c r="O22" s="107"/>
      <c r="T22" s="109"/>
      <c r="U22" s="97"/>
    </row>
    <row r="23" spans="1:21" ht="15.75">
      <c r="A23" s="84">
        <v>13</v>
      </c>
      <c r="B23" s="94" t="s">
        <v>238</v>
      </c>
      <c r="C23" s="101">
        <v>32101.5</v>
      </c>
      <c r="D23" s="101">
        <v>32101.5</v>
      </c>
      <c r="E23" s="101">
        <v>32101.5</v>
      </c>
      <c r="F23" s="101">
        <v>32101.5</v>
      </c>
      <c r="G23" s="101">
        <f t="shared" si="2"/>
        <v>128406</v>
      </c>
      <c r="H23" s="108"/>
      <c r="I23" s="107"/>
      <c r="J23" s="107"/>
      <c r="K23" s="107"/>
      <c r="L23" s="107"/>
      <c r="M23" s="107"/>
      <c r="N23" s="107"/>
      <c r="O23" s="107"/>
      <c r="T23" s="109"/>
      <c r="U23" s="97"/>
    </row>
    <row r="24" spans="1:21" ht="15.75">
      <c r="A24" s="84">
        <v>14</v>
      </c>
      <c r="B24" s="94" t="s">
        <v>239</v>
      </c>
      <c r="C24" s="101">
        <v>34028.75</v>
      </c>
      <c r="D24" s="101">
        <v>34028.75</v>
      </c>
      <c r="E24" s="101">
        <v>34028.75</v>
      </c>
      <c r="F24" s="101">
        <v>34028.75</v>
      </c>
      <c r="G24" s="101">
        <f t="shared" si="2"/>
        <v>136115</v>
      </c>
      <c r="H24" s="108"/>
      <c r="I24" s="107"/>
      <c r="J24" s="107"/>
      <c r="K24" s="107"/>
      <c r="L24" s="107"/>
      <c r="M24" s="107"/>
      <c r="N24" s="107"/>
      <c r="O24" s="107"/>
      <c r="T24" s="109"/>
      <c r="U24" s="97"/>
    </row>
    <row r="25" spans="1:21" ht="15.75">
      <c r="A25" s="84">
        <v>15</v>
      </c>
      <c r="B25" s="94" t="s">
        <v>232</v>
      </c>
      <c r="C25" s="101">
        <v>11831</v>
      </c>
      <c r="D25" s="101">
        <v>11831</v>
      </c>
      <c r="E25" s="101">
        <v>11831</v>
      </c>
      <c r="F25" s="101">
        <v>11831</v>
      </c>
      <c r="G25" s="101">
        <f t="shared" si="2"/>
        <v>47324</v>
      </c>
      <c r="H25" s="108"/>
      <c r="I25" s="107"/>
      <c r="J25" s="107"/>
      <c r="K25" s="107"/>
      <c r="L25" s="107"/>
      <c r="M25" s="107"/>
      <c r="N25" s="107"/>
      <c r="O25" s="107"/>
      <c r="T25" s="109"/>
      <c r="U25" s="97"/>
    </row>
    <row r="26" spans="1:21" ht="15.75">
      <c r="A26" s="84">
        <v>16</v>
      </c>
      <c r="B26" s="94" t="s">
        <v>240</v>
      </c>
      <c r="C26" s="101">
        <v>35283</v>
      </c>
      <c r="D26" s="101">
        <v>35283</v>
      </c>
      <c r="E26" s="101">
        <v>35283</v>
      </c>
      <c r="F26" s="101">
        <v>35283</v>
      </c>
      <c r="G26" s="101">
        <f t="shared" si="2"/>
        <v>141132</v>
      </c>
      <c r="H26" s="108"/>
      <c r="I26" s="107"/>
      <c r="J26" s="107"/>
      <c r="K26" s="107"/>
      <c r="L26" s="107"/>
      <c r="M26" s="107"/>
      <c r="N26" s="107"/>
      <c r="O26" s="107"/>
      <c r="T26" s="109"/>
      <c r="U26" s="97"/>
    </row>
    <row r="27" spans="1:21" ht="15.75">
      <c r="A27" s="84">
        <v>17</v>
      </c>
      <c r="B27" s="94" t="s">
        <v>241</v>
      </c>
      <c r="C27" s="101">
        <v>5883.25</v>
      </c>
      <c r="D27" s="101">
        <v>5883.25</v>
      </c>
      <c r="E27" s="101">
        <v>5883.25</v>
      </c>
      <c r="F27" s="101">
        <v>5883.25</v>
      </c>
      <c r="G27" s="101">
        <f t="shared" si="2"/>
        <v>23533</v>
      </c>
      <c r="H27" s="108"/>
      <c r="I27" s="107"/>
      <c r="J27" s="107"/>
      <c r="K27" s="107"/>
      <c r="L27" s="107"/>
      <c r="M27" s="107"/>
      <c r="N27" s="107"/>
      <c r="O27" s="107"/>
      <c r="T27" s="109"/>
      <c r="U27" s="97"/>
    </row>
    <row r="28" spans="1:21" ht="16.5" thickBot="1">
      <c r="A28" s="86"/>
      <c r="B28" s="85"/>
      <c r="C28" s="102"/>
      <c r="D28" s="102"/>
      <c r="E28" s="102"/>
      <c r="F28" s="102"/>
      <c r="G28" s="102"/>
      <c r="H28" s="108"/>
      <c r="I28" s="107"/>
      <c r="J28" s="107"/>
      <c r="K28" s="107"/>
      <c r="L28" s="107"/>
      <c r="M28" s="107"/>
      <c r="N28" s="107"/>
      <c r="O28" s="107"/>
      <c r="T28" s="109"/>
      <c r="U28" s="97"/>
    </row>
    <row r="29" spans="1:21" ht="16.5" thickBot="1">
      <c r="A29" s="81">
        <v>18</v>
      </c>
      <c r="B29" s="93" t="s">
        <v>233</v>
      </c>
      <c r="C29" s="87">
        <f>SUM(C21:C28)</f>
        <v>301034</v>
      </c>
      <c r="D29" s="89">
        <f t="shared" ref="D29:G29" si="3">SUM(D21:D28)</f>
        <v>301034</v>
      </c>
      <c r="E29" s="89">
        <f t="shared" si="3"/>
        <v>301034</v>
      </c>
      <c r="F29" s="89">
        <f t="shared" si="3"/>
        <v>301034</v>
      </c>
      <c r="G29" s="89">
        <f t="shared" si="3"/>
        <v>1204136</v>
      </c>
      <c r="H29" s="108"/>
      <c r="I29" s="107"/>
      <c r="J29" s="107"/>
      <c r="K29" s="107"/>
      <c r="L29" s="107"/>
      <c r="M29" s="107"/>
      <c r="N29" s="107"/>
      <c r="O29" s="107"/>
      <c r="T29" s="109"/>
      <c r="U29" s="97"/>
    </row>
    <row r="30" spans="1:21" ht="16.5" thickBot="1">
      <c r="A30" s="84"/>
      <c r="B30" s="90"/>
      <c r="C30" s="234"/>
      <c r="D30" s="232"/>
      <c r="E30" s="232"/>
      <c r="F30" s="232"/>
      <c r="G30" s="232"/>
      <c r="H30" s="108"/>
      <c r="I30" s="107"/>
      <c r="J30" s="107"/>
      <c r="K30" s="107"/>
      <c r="L30" s="107"/>
      <c r="M30" s="107"/>
      <c r="N30" s="107"/>
      <c r="O30" s="107"/>
      <c r="T30" s="109"/>
      <c r="U30" s="97"/>
    </row>
    <row r="31" spans="1:21" ht="16.5" thickBot="1">
      <c r="A31" s="81">
        <v>19</v>
      </c>
      <c r="B31" s="93" t="s">
        <v>234</v>
      </c>
      <c r="C31" s="87">
        <f>+C18+C29</f>
        <v>6525</v>
      </c>
      <c r="D31" s="89">
        <f t="shared" ref="D31:G31" si="4">+D18+D29</f>
        <v>6525</v>
      </c>
      <c r="E31" s="89">
        <f t="shared" si="4"/>
        <v>6525</v>
      </c>
      <c r="F31" s="89">
        <f t="shared" si="4"/>
        <v>6525</v>
      </c>
      <c r="G31" s="89">
        <f t="shared" si="4"/>
        <v>26100</v>
      </c>
      <c r="H31" s="108"/>
      <c r="I31" s="107"/>
      <c r="J31" s="107"/>
      <c r="K31" s="107"/>
      <c r="L31" s="107"/>
      <c r="M31" s="107"/>
      <c r="N31" s="107"/>
      <c r="O31" s="107"/>
      <c r="T31" s="109"/>
      <c r="U31" s="97"/>
    </row>
    <row r="32" spans="1:21" ht="15.75">
      <c r="A32" s="74"/>
      <c r="C32" s="111"/>
      <c r="D32" s="107"/>
      <c r="E32" s="107"/>
      <c r="F32" s="107"/>
      <c r="G32" s="107"/>
      <c r="H32" s="108"/>
      <c r="I32" s="107"/>
      <c r="J32" s="107"/>
      <c r="K32" s="107"/>
      <c r="L32" s="107"/>
      <c r="M32" s="107"/>
      <c r="N32" s="107"/>
      <c r="O32" s="107"/>
      <c r="T32" s="109"/>
      <c r="U32" s="97"/>
    </row>
    <row r="33" spans="1:21" ht="15.75">
      <c r="A33" s="74"/>
      <c r="C33" s="111"/>
      <c r="D33" s="107"/>
      <c r="E33" s="107"/>
      <c r="F33" s="107"/>
      <c r="G33" s="107"/>
      <c r="H33" s="108"/>
      <c r="I33" s="107"/>
      <c r="J33" s="107"/>
      <c r="K33" s="107"/>
      <c r="L33" s="107"/>
      <c r="M33" s="107"/>
      <c r="N33" s="107"/>
      <c r="O33" s="107"/>
      <c r="T33" s="109"/>
      <c r="U33" s="97"/>
    </row>
    <row r="34" spans="1:21" ht="15.75">
      <c r="A34" s="74"/>
      <c r="C34" s="111"/>
      <c r="D34" s="107"/>
      <c r="E34" s="107"/>
      <c r="F34" s="107"/>
      <c r="G34" s="107"/>
      <c r="H34" s="108"/>
      <c r="I34" s="107"/>
      <c r="J34" s="107"/>
      <c r="K34" s="107"/>
      <c r="L34" s="107"/>
      <c r="M34" s="107"/>
      <c r="N34" s="107"/>
      <c r="O34" s="107"/>
      <c r="T34" s="109"/>
      <c r="U34" s="97"/>
    </row>
    <row r="35" spans="1:21" ht="15.75">
      <c r="A35" s="74"/>
      <c r="C35" s="111"/>
      <c r="D35" s="107"/>
      <c r="E35" s="107"/>
      <c r="F35" s="107"/>
      <c r="G35" s="107"/>
      <c r="H35" s="108"/>
      <c r="I35" s="107"/>
      <c r="J35" s="107"/>
      <c r="K35" s="107"/>
      <c r="L35" s="107"/>
      <c r="M35" s="107"/>
      <c r="N35" s="107"/>
      <c r="O35" s="107"/>
      <c r="T35" s="109"/>
      <c r="U35" s="97"/>
    </row>
    <row r="36" spans="1:21" ht="16.5" thickBot="1">
      <c r="A36" s="74"/>
      <c r="C36" s="111"/>
      <c r="D36" s="107"/>
      <c r="E36" s="107"/>
      <c r="F36" s="107"/>
      <c r="G36" s="107"/>
      <c r="H36" s="108"/>
      <c r="I36" s="107"/>
      <c r="J36" s="107"/>
      <c r="K36" s="107"/>
      <c r="L36" s="107"/>
      <c r="M36" s="107"/>
      <c r="N36" s="107"/>
      <c r="O36" s="107"/>
      <c r="T36" s="109"/>
      <c r="U36" s="97"/>
    </row>
    <row r="37" spans="1:21" ht="16.5" thickBot="1">
      <c r="A37" s="74"/>
      <c r="C37" s="960" t="s">
        <v>154</v>
      </c>
      <c r="D37" s="961"/>
      <c r="E37" s="961"/>
      <c r="F37" s="961"/>
      <c r="G37" s="962"/>
      <c r="H37" s="960" t="s">
        <v>155</v>
      </c>
      <c r="I37" s="961"/>
      <c r="J37" s="961"/>
      <c r="K37" s="961"/>
      <c r="L37" s="962"/>
      <c r="M37" s="107"/>
      <c r="N37" s="107"/>
      <c r="O37" s="107"/>
      <c r="T37" s="109"/>
      <c r="U37" s="97"/>
    </row>
    <row r="38" spans="1:21" ht="16.5" thickBot="1">
      <c r="C38" s="241" t="s">
        <v>156</v>
      </c>
      <c r="D38" s="241" t="s">
        <v>220</v>
      </c>
      <c r="E38" s="241" t="s">
        <v>157</v>
      </c>
      <c r="F38" s="241" t="s">
        <v>221</v>
      </c>
      <c r="G38" s="241" t="s">
        <v>0</v>
      </c>
      <c r="H38" s="241" t="s">
        <v>156</v>
      </c>
      <c r="I38" s="241" t="s">
        <v>220</v>
      </c>
      <c r="J38" s="241" t="s">
        <v>157</v>
      </c>
      <c r="K38" s="241" t="s">
        <v>221</v>
      </c>
      <c r="L38" s="241" t="s">
        <v>0</v>
      </c>
      <c r="M38" s="107"/>
      <c r="N38" s="107"/>
      <c r="O38" s="107"/>
      <c r="T38" s="109"/>
      <c r="U38" s="97"/>
    </row>
    <row r="39" spans="1:21" ht="16.5" thickBot="1">
      <c r="A39" s="237"/>
      <c r="B39" s="236" t="s">
        <v>235</v>
      </c>
      <c r="C39" s="83" t="s">
        <v>42</v>
      </c>
      <c r="D39" s="83" t="s">
        <v>42</v>
      </c>
      <c r="E39" s="83" t="s">
        <v>42</v>
      </c>
      <c r="F39" s="83" t="s">
        <v>42</v>
      </c>
      <c r="G39" s="83" t="s">
        <v>42</v>
      </c>
      <c r="H39" s="83" t="s">
        <v>42</v>
      </c>
      <c r="I39" s="83" t="s">
        <v>42</v>
      </c>
      <c r="J39" s="83" t="s">
        <v>42</v>
      </c>
      <c r="K39" s="83" t="s">
        <v>42</v>
      </c>
      <c r="L39" s="83" t="s">
        <v>42</v>
      </c>
      <c r="M39" s="107"/>
      <c r="N39" s="107"/>
      <c r="O39" s="107"/>
      <c r="T39" s="109"/>
      <c r="U39" s="97"/>
    </row>
    <row r="40" spans="1:21" ht="15.75">
      <c r="A40" s="84">
        <v>1</v>
      </c>
      <c r="B40" s="94" t="s">
        <v>225</v>
      </c>
      <c r="C40" s="101">
        <v>-202059</v>
      </c>
      <c r="D40" s="101">
        <v>-202059</v>
      </c>
      <c r="E40" s="101">
        <v>-202059</v>
      </c>
      <c r="F40" s="101">
        <v>-202059</v>
      </c>
      <c r="G40" s="101">
        <f t="shared" ref="G40:G48" si="5">SUM(C40:F40)</f>
        <v>-808236</v>
      </c>
      <c r="H40" s="101">
        <v>-202059</v>
      </c>
      <c r="I40" s="101">
        <v>-202059</v>
      </c>
      <c r="J40" s="101">
        <v>-202059</v>
      </c>
      <c r="K40" s="101">
        <v>-202059</v>
      </c>
      <c r="L40" s="101">
        <f t="shared" ref="L40:L48" si="6">SUM(H40:K40)</f>
        <v>-808236</v>
      </c>
      <c r="M40" s="107"/>
      <c r="N40" s="107"/>
      <c r="O40" s="107"/>
      <c r="T40" s="109"/>
      <c r="U40" s="97"/>
    </row>
    <row r="41" spans="1:21" ht="15.75">
      <c r="A41" s="84">
        <v>2</v>
      </c>
      <c r="B41" s="94" t="s">
        <v>226</v>
      </c>
      <c r="C41" s="101">
        <v>0</v>
      </c>
      <c r="D41" s="101">
        <v>0</v>
      </c>
      <c r="E41" s="101">
        <v>0</v>
      </c>
      <c r="F41" s="101">
        <v>0</v>
      </c>
      <c r="G41" s="101">
        <f t="shared" si="5"/>
        <v>0</v>
      </c>
      <c r="H41" s="101">
        <v>0</v>
      </c>
      <c r="I41" s="101">
        <v>0</v>
      </c>
      <c r="J41" s="101">
        <v>0</v>
      </c>
      <c r="K41" s="101">
        <v>0</v>
      </c>
      <c r="L41" s="101">
        <f t="shared" si="6"/>
        <v>0</v>
      </c>
      <c r="M41" s="107"/>
      <c r="N41" s="107"/>
      <c r="O41" s="107"/>
      <c r="T41" s="109"/>
      <c r="U41" s="97"/>
    </row>
    <row r="42" spans="1:21" ht="15.75">
      <c r="A42" s="84">
        <v>3</v>
      </c>
      <c r="B42" s="94" t="s">
        <v>227</v>
      </c>
      <c r="C42" s="101">
        <v>0</v>
      </c>
      <c r="D42" s="101">
        <v>0</v>
      </c>
      <c r="E42" s="101">
        <v>0</v>
      </c>
      <c r="F42" s="101">
        <v>0</v>
      </c>
      <c r="G42" s="101">
        <f t="shared" si="5"/>
        <v>0</v>
      </c>
      <c r="H42" s="101">
        <v>0</v>
      </c>
      <c r="I42" s="101">
        <v>0</v>
      </c>
      <c r="J42" s="101">
        <v>0</v>
      </c>
      <c r="K42" s="101">
        <v>0</v>
      </c>
      <c r="L42" s="101">
        <f t="shared" si="6"/>
        <v>0</v>
      </c>
      <c r="M42" s="107"/>
      <c r="N42" s="107"/>
      <c r="O42" s="107"/>
      <c r="T42" s="109"/>
      <c r="U42" s="97"/>
    </row>
    <row r="43" spans="1:21" ht="15.75">
      <c r="A43" s="84">
        <v>4</v>
      </c>
      <c r="B43" s="94" t="s">
        <v>228</v>
      </c>
      <c r="C43" s="101">
        <v>-32200.5</v>
      </c>
      <c r="D43" s="101">
        <v>-32200.5</v>
      </c>
      <c r="E43" s="101">
        <v>-32200.5</v>
      </c>
      <c r="F43" s="101">
        <v>-32200.5</v>
      </c>
      <c r="G43" s="101">
        <f t="shared" si="5"/>
        <v>-128802</v>
      </c>
      <c r="H43" s="101">
        <v>-32200.5</v>
      </c>
      <c r="I43" s="101">
        <v>-32200.5</v>
      </c>
      <c r="J43" s="101">
        <v>-32200.5</v>
      </c>
      <c r="K43" s="101">
        <v>-32200.5</v>
      </c>
      <c r="L43" s="101">
        <f t="shared" si="6"/>
        <v>-128802</v>
      </c>
      <c r="M43" s="107"/>
      <c r="N43" s="107"/>
      <c r="O43" s="107"/>
      <c r="T43" s="109"/>
      <c r="U43" s="97"/>
    </row>
    <row r="44" spans="1:21" ht="15.75">
      <c r="A44" s="84">
        <v>5</v>
      </c>
      <c r="B44" s="94" t="s">
        <v>229</v>
      </c>
      <c r="C44" s="101">
        <v>-21500</v>
      </c>
      <c r="D44" s="101">
        <v>-21500</v>
      </c>
      <c r="E44" s="101">
        <v>-21500</v>
      </c>
      <c r="F44" s="101">
        <v>-21500</v>
      </c>
      <c r="G44" s="101">
        <f t="shared" si="5"/>
        <v>-86000</v>
      </c>
      <c r="H44" s="101">
        <v>-21500</v>
      </c>
      <c r="I44" s="101">
        <v>-21500</v>
      </c>
      <c r="J44" s="101">
        <v>-21500</v>
      </c>
      <c r="K44" s="101">
        <v>-21500</v>
      </c>
      <c r="L44" s="101">
        <f t="shared" si="6"/>
        <v>-86000</v>
      </c>
      <c r="M44" s="107"/>
      <c r="N44" s="107"/>
      <c r="O44" s="107"/>
      <c r="T44" s="109"/>
      <c r="U44" s="97"/>
    </row>
    <row r="45" spans="1:21" ht="15.75">
      <c r="A45" s="84">
        <v>6</v>
      </c>
      <c r="B45" s="94" t="s">
        <v>246</v>
      </c>
      <c r="C45" s="101">
        <v>-17144</v>
      </c>
      <c r="D45" s="101">
        <v>-17144</v>
      </c>
      <c r="E45" s="101">
        <v>-17144</v>
      </c>
      <c r="F45" s="101">
        <v>-17144</v>
      </c>
      <c r="G45" s="101">
        <f t="shared" si="5"/>
        <v>-68576</v>
      </c>
      <c r="H45" s="101">
        <v>-17144</v>
      </c>
      <c r="I45" s="101">
        <v>-17144</v>
      </c>
      <c r="J45" s="101">
        <v>-17144</v>
      </c>
      <c r="K45" s="101">
        <v>-17144</v>
      </c>
      <c r="L45" s="101">
        <f t="shared" si="6"/>
        <v>-68576</v>
      </c>
      <c r="M45" s="107"/>
      <c r="N45" s="107"/>
      <c r="O45" s="107"/>
      <c r="T45" s="109"/>
      <c r="U45" s="97"/>
    </row>
    <row r="46" spans="1:21" ht="15.75">
      <c r="A46" s="84">
        <v>7</v>
      </c>
      <c r="B46" s="94" t="s">
        <v>46</v>
      </c>
      <c r="C46" s="101">
        <v>-4881.5</v>
      </c>
      <c r="D46" s="101">
        <v>-4881.5</v>
      </c>
      <c r="E46" s="101">
        <v>-4881.5</v>
      </c>
      <c r="F46" s="101">
        <v>-4881.5</v>
      </c>
      <c r="G46" s="101">
        <f t="shared" si="5"/>
        <v>-19526</v>
      </c>
      <c r="H46" s="101">
        <v>-4881.5</v>
      </c>
      <c r="I46" s="101">
        <v>-4881.5</v>
      </c>
      <c r="J46" s="101">
        <v>-4881.5</v>
      </c>
      <c r="K46" s="101">
        <v>-4881.5</v>
      </c>
      <c r="L46" s="101">
        <f t="shared" si="6"/>
        <v>-19526</v>
      </c>
      <c r="M46" s="107"/>
      <c r="N46" s="107"/>
      <c r="O46" s="107"/>
      <c r="T46" s="109"/>
      <c r="U46" s="97"/>
    </row>
    <row r="47" spans="1:21" ht="15.75">
      <c r="A47" s="84">
        <v>8</v>
      </c>
      <c r="B47" s="94" t="s">
        <v>230</v>
      </c>
      <c r="C47" s="101">
        <v>-15771.5</v>
      </c>
      <c r="D47" s="101">
        <v>-15771.5</v>
      </c>
      <c r="E47" s="101">
        <v>-15771.5</v>
      </c>
      <c r="F47" s="101">
        <v>-15771.5</v>
      </c>
      <c r="G47" s="101">
        <f t="shared" si="5"/>
        <v>-63086</v>
      </c>
      <c r="H47" s="101">
        <v>-15771.5</v>
      </c>
      <c r="I47" s="101">
        <v>-15771.5</v>
      </c>
      <c r="J47" s="101">
        <v>-15771.5</v>
      </c>
      <c r="K47" s="101">
        <v>-15771.5</v>
      </c>
      <c r="L47" s="101">
        <f t="shared" si="6"/>
        <v>-63086</v>
      </c>
      <c r="M47" s="107"/>
      <c r="N47" s="107"/>
      <c r="O47" s="107"/>
      <c r="T47" s="109"/>
      <c r="U47" s="97"/>
    </row>
    <row r="48" spans="1:21" ht="15.75">
      <c r="A48" s="84">
        <v>9</v>
      </c>
      <c r="B48" s="94" t="s">
        <v>231</v>
      </c>
      <c r="C48" s="101">
        <v>-952.5</v>
      </c>
      <c r="D48" s="101">
        <v>-952.5</v>
      </c>
      <c r="E48" s="101">
        <v>-952.5</v>
      </c>
      <c r="F48" s="101">
        <v>-952.5</v>
      </c>
      <c r="G48" s="101">
        <f t="shared" si="5"/>
        <v>-3810</v>
      </c>
      <c r="H48" s="101">
        <v>-952.5</v>
      </c>
      <c r="I48" s="101">
        <v>-952.5</v>
      </c>
      <c r="J48" s="101">
        <v>-952.5</v>
      </c>
      <c r="K48" s="101">
        <v>-952.5</v>
      </c>
      <c r="L48" s="101">
        <f t="shared" si="6"/>
        <v>-3810</v>
      </c>
      <c r="M48" s="107"/>
      <c r="N48" s="107"/>
      <c r="O48" s="107"/>
      <c r="T48" s="109"/>
      <c r="U48" s="97"/>
    </row>
    <row r="49" spans="1:21" ht="16.5" thickBot="1">
      <c r="A49" s="84"/>
      <c r="C49" s="101"/>
      <c r="D49" s="101"/>
      <c r="E49" s="101"/>
      <c r="F49" s="101"/>
      <c r="G49" s="101"/>
      <c r="H49" s="101"/>
      <c r="I49" s="101"/>
      <c r="J49" s="101"/>
      <c r="K49" s="101"/>
      <c r="L49" s="101"/>
      <c r="M49" s="107"/>
      <c r="N49" s="107"/>
      <c r="O49" s="107"/>
      <c r="T49" s="109"/>
      <c r="U49" s="97"/>
    </row>
    <row r="50" spans="1:21" ht="16.5" thickBot="1">
      <c r="A50" s="81">
        <v>10</v>
      </c>
      <c r="B50" s="93" t="s">
        <v>6</v>
      </c>
      <c r="C50" s="87">
        <f>SUM(C40:C49)</f>
        <v>-294509</v>
      </c>
      <c r="D50" s="87">
        <f t="shared" ref="D50" si="7">SUM(D40:D49)</f>
        <v>-294509</v>
      </c>
      <c r="E50" s="87">
        <f t="shared" ref="E50" si="8">SUM(E40:E49)</f>
        <v>-294509</v>
      </c>
      <c r="F50" s="87">
        <f t="shared" ref="F50" si="9">SUM(F40:F49)</f>
        <v>-294509</v>
      </c>
      <c r="G50" s="87">
        <f t="shared" ref="G50" si="10">SUM(G40:G49)</f>
        <v>-1178036</v>
      </c>
      <c r="H50" s="87">
        <f>SUM(H40:H49)</f>
        <v>-294509</v>
      </c>
      <c r="I50" s="87">
        <f t="shared" ref="I50" si="11">SUM(I40:I49)</f>
        <v>-294509</v>
      </c>
      <c r="J50" s="87">
        <f t="shared" ref="J50" si="12">SUM(J40:J49)</f>
        <v>-294509</v>
      </c>
      <c r="K50" s="87">
        <f t="shared" ref="K50" si="13">SUM(K40:K49)</f>
        <v>-294509</v>
      </c>
      <c r="L50" s="87">
        <f t="shared" ref="L50" si="14">SUM(L40:L49)</f>
        <v>-1178036</v>
      </c>
      <c r="M50" s="107"/>
      <c r="N50" s="107"/>
      <c r="O50" s="107"/>
      <c r="T50" s="109"/>
      <c r="U50" s="97"/>
    </row>
    <row r="51" spans="1:21" ht="15.75">
      <c r="A51" s="92"/>
      <c r="B51" s="90"/>
      <c r="C51" s="233"/>
      <c r="D51" s="233"/>
      <c r="E51" s="233"/>
      <c r="F51" s="233"/>
      <c r="G51" s="233"/>
      <c r="H51" s="233"/>
      <c r="I51" s="233"/>
      <c r="J51" s="233"/>
      <c r="K51" s="233"/>
      <c r="L51" s="233"/>
      <c r="M51" s="107"/>
      <c r="N51" s="107"/>
      <c r="O51" s="107"/>
      <c r="T51" s="109"/>
      <c r="U51" s="97"/>
    </row>
    <row r="52" spans="1:21" ht="15.75">
      <c r="A52" s="84"/>
      <c r="B52" s="90" t="s">
        <v>242</v>
      </c>
      <c r="C52" s="105"/>
      <c r="D52" s="105"/>
      <c r="E52" s="105"/>
      <c r="F52" s="105"/>
      <c r="G52" s="105"/>
      <c r="H52" s="105"/>
      <c r="I52" s="105"/>
      <c r="J52" s="105"/>
      <c r="K52" s="105"/>
      <c r="L52" s="105"/>
      <c r="M52" s="107"/>
      <c r="N52" s="107"/>
      <c r="O52" s="107"/>
      <c r="T52" s="109"/>
      <c r="U52" s="97"/>
    </row>
    <row r="53" spans="1:21" ht="15.75">
      <c r="A53" s="84">
        <v>11</v>
      </c>
      <c r="B53" s="94" t="s">
        <v>236</v>
      </c>
      <c r="C53" s="101">
        <v>138040.5</v>
      </c>
      <c r="D53" s="101">
        <v>138040.5</v>
      </c>
      <c r="E53" s="101">
        <v>138040.5</v>
      </c>
      <c r="F53" s="101">
        <v>138040.5</v>
      </c>
      <c r="G53" s="101">
        <f t="shared" ref="G53:G59" si="15">SUM(C53:F53)</f>
        <v>552162</v>
      </c>
      <c r="H53" s="101">
        <v>137485.5</v>
      </c>
      <c r="I53" s="101">
        <v>137485.5</v>
      </c>
      <c r="J53" s="101">
        <v>137485.5</v>
      </c>
      <c r="K53" s="101">
        <v>137485.5</v>
      </c>
      <c r="L53" s="101">
        <f t="shared" ref="L53:L59" si="16">SUM(H53:K53)</f>
        <v>549942</v>
      </c>
      <c r="M53" s="107"/>
      <c r="N53" s="107"/>
      <c r="O53" s="107"/>
      <c r="T53" s="109"/>
      <c r="U53" s="97"/>
    </row>
    <row r="54" spans="1:21" ht="15.75">
      <c r="A54" s="84">
        <v>12</v>
      </c>
      <c r="B54" s="94" t="s">
        <v>237</v>
      </c>
      <c r="C54" s="101">
        <v>43053.5</v>
      </c>
      <c r="D54" s="101">
        <v>43053.5</v>
      </c>
      <c r="E54" s="101">
        <v>43053.5</v>
      </c>
      <c r="F54" s="101">
        <v>43053.5</v>
      </c>
      <c r="G54" s="101">
        <f t="shared" si="15"/>
        <v>172214</v>
      </c>
      <c r="H54" s="101">
        <v>42946</v>
      </c>
      <c r="I54" s="101">
        <v>42946</v>
      </c>
      <c r="J54" s="101">
        <v>42946</v>
      </c>
      <c r="K54" s="101">
        <v>42946</v>
      </c>
      <c r="L54" s="101">
        <f t="shared" si="16"/>
        <v>171784</v>
      </c>
      <c r="M54" s="107"/>
      <c r="N54" s="107"/>
      <c r="O54" s="107"/>
      <c r="T54" s="109"/>
      <c r="U54" s="97"/>
    </row>
    <row r="55" spans="1:21" ht="15.75">
      <c r="A55" s="84">
        <v>13</v>
      </c>
      <c r="B55" s="94" t="s">
        <v>238</v>
      </c>
      <c r="C55" s="101">
        <v>32101.5</v>
      </c>
      <c r="D55" s="101">
        <v>32101.5</v>
      </c>
      <c r="E55" s="101">
        <v>32101.5</v>
      </c>
      <c r="F55" s="101">
        <v>32101.5</v>
      </c>
      <c r="G55" s="101">
        <f t="shared" si="15"/>
        <v>128406</v>
      </c>
      <c r="H55" s="101">
        <v>32101.5</v>
      </c>
      <c r="I55" s="101">
        <v>32101.5</v>
      </c>
      <c r="J55" s="101">
        <v>32101.5</v>
      </c>
      <c r="K55" s="101">
        <v>32101.5</v>
      </c>
      <c r="L55" s="101">
        <f t="shared" si="16"/>
        <v>128406</v>
      </c>
      <c r="M55" s="107"/>
      <c r="N55" s="107"/>
      <c r="O55" s="107"/>
      <c r="T55" s="109"/>
      <c r="U55" s="97"/>
    </row>
    <row r="56" spans="1:21" ht="15.75">
      <c r="A56" s="84">
        <v>14</v>
      </c>
      <c r="B56" s="94" t="s">
        <v>239</v>
      </c>
      <c r="C56" s="101">
        <v>34653.75</v>
      </c>
      <c r="D56" s="101">
        <v>34653.75</v>
      </c>
      <c r="E56" s="101">
        <v>34653.75</v>
      </c>
      <c r="F56" s="101">
        <v>34653.75</v>
      </c>
      <c r="G56" s="101">
        <f t="shared" si="15"/>
        <v>138615</v>
      </c>
      <c r="H56" s="101">
        <v>35278.75</v>
      </c>
      <c r="I56" s="101">
        <v>35278.75</v>
      </c>
      <c r="J56" s="101">
        <v>35278.75</v>
      </c>
      <c r="K56" s="101">
        <v>35278.75</v>
      </c>
      <c r="L56" s="101">
        <f t="shared" si="16"/>
        <v>141115</v>
      </c>
      <c r="M56" s="107"/>
      <c r="N56" s="107"/>
      <c r="O56" s="107"/>
      <c r="T56" s="109"/>
      <c r="U56" s="97"/>
    </row>
    <row r="57" spans="1:21" ht="15.75">
      <c r="A57" s="84">
        <v>15</v>
      </c>
      <c r="B57" s="94" t="s">
        <v>232</v>
      </c>
      <c r="C57" s="101">
        <v>12581</v>
      </c>
      <c r="D57" s="101">
        <v>12581</v>
      </c>
      <c r="E57" s="101">
        <v>12581</v>
      </c>
      <c r="F57" s="101">
        <v>12581</v>
      </c>
      <c r="G57" s="101">
        <f t="shared" si="15"/>
        <v>50324</v>
      </c>
      <c r="H57" s="101">
        <v>13331</v>
      </c>
      <c r="I57" s="101">
        <v>13331</v>
      </c>
      <c r="J57" s="101">
        <v>13331</v>
      </c>
      <c r="K57" s="101">
        <v>13331</v>
      </c>
      <c r="L57" s="101">
        <f t="shared" si="16"/>
        <v>53324</v>
      </c>
      <c r="M57" s="107"/>
      <c r="N57" s="107"/>
      <c r="O57" s="107"/>
      <c r="T57" s="109"/>
      <c r="U57" s="97"/>
    </row>
    <row r="58" spans="1:21" ht="15.75">
      <c r="A58" s="84">
        <v>16</v>
      </c>
      <c r="B58" s="94" t="s">
        <v>240</v>
      </c>
      <c r="C58" s="101">
        <v>35783</v>
      </c>
      <c r="D58" s="101">
        <v>35783</v>
      </c>
      <c r="E58" s="101">
        <v>35783</v>
      </c>
      <c r="F58" s="101">
        <v>35783</v>
      </c>
      <c r="G58" s="101">
        <f t="shared" si="15"/>
        <v>143132</v>
      </c>
      <c r="H58" s="101">
        <v>36283</v>
      </c>
      <c r="I58" s="101">
        <v>36283</v>
      </c>
      <c r="J58" s="101">
        <v>36283</v>
      </c>
      <c r="K58" s="101">
        <v>36283</v>
      </c>
      <c r="L58" s="101">
        <f t="shared" si="16"/>
        <v>145132</v>
      </c>
      <c r="M58" s="107"/>
      <c r="N58" s="107"/>
      <c r="O58" s="107"/>
      <c r="T58" s="109"/>
      <c r="U58" s="97"/>
    </row>
    <row r="59" spans="1:21" ht="15.75">
      <c r="A59" s="84">
        <v>17</v>
      </c>
      <c r="B59" s="94" t="s">
        <v>241</v>
      </c>
      <c r="C59" s="101">
        <v>5883.25</v>
      </c>
      <c r="D59" s="101">
        <v>5883.25</v>
      </c>
      <c r="E59" s="101">
        <v>5883.25</v>
      </c>
      <c r="F59" s="101">
        <v>5883.25</v>
      </c>
      <c r="G59" s="101">
        <f t="shared" si="15"/>
        <v>23533</v>
      </c>
      <c r="H59" s="101">
        <v>5883.25</v>
      </c>
      <c r="I59" s="101">
        <v>5883.25</v>
      </c>
      <c r="J59" s="101">
        <v>5883.25</v>
      </c>
      <c r="K59" s="101">
        <v>5883.25</v>
      </c>
      <c r="L59" s="101">
        <f t="shared" si="16"/>
        <v>23533</v>
      </c>
      <c r="M59" s="107"/>
      <c r="N59" s="107"/>
      <c r="O59" s="107"/>
      <c r="T59" s="109"/>
      <c r="U59" s="97"/>
    </row>
    <row r="60" spans="1:21" ht="16.5" thickBot="1">
      <c r="A60" s="86"/>
      <c r="B60" s="85"/>
      <c r="C60" s="102"/>
      <c r="D60" s="102"/>
      <c r="E60" s="102"/>
      <c r="F60" s="102"/>
      <c r="G60" s="102"/>
      <c r="H60" s="102"/>
      <c r="I60" s="102"/>
      <c r="J60" s="102"/>
      <c r="K60" s="102"/>
      <c r="L60" s="102"/>
      <c r="M60" s="107"/>
      <c r="N60" s="107"/>
      <c r="O60" s="107"/>
      <c r="T60" s="109"/>
      <c r="U60" s="97"/>
    </row>
    <row r="61" spans="1:21" ht="16.5" thickBot="1">
      <c r="A61" s="81">
        <v>18</v>
      </c>
      <c r="B61" s="93" t="s">
        <v>233</v>
      </c>
      <c r="C61" s="87">
        <f>SUM(C53:C60)</f>
        <v>302096.5</v>
      </c>
      <c r="D61" s="89">
        <f t="shared" ref="D61" si="17">SUM(D53:D60)</f>
        <v>302096.5</v>
      </c>
      <c r="E61" s="89">
        <f t="shared" ref="E61" si="18">SUM(E53:E60)</f>
        <v>302096.5</v>
      </c>
      <c r="F61" s="89">
        <f t="shared" ref="F61" si="19">SUM(F53:F60)</f>
        <v>302096.5</v>
      </c>
      <c r="G61" s="89">
        <f t="shared" ref="G61" si="20">SUM(G53:G60)</f>
        <v>1208386</v>
      </c>
      <c r="H61" s="87">
        <f>SUM(H53:H60)</f>
        <v>303309</v>
      </c>
      <c r="I61" s="89">
        <f t="shared" ref="I61" si="21">SUM(I53:I60)</f>
        <v>303309</v>
      </c>
      <c r="J61" s="89">
        <f t="shared" ref="J61" si="22">SUM(J53:J60)</f>
        <v>303309</v>
      </c>
      <c r="K61" s="89">
        <f t="shared" ref="K61" si="23">SUM(K53:K60)</f>
        <v>303309</v>
      </c>
      <c r="L61" s="89">
        <f t="shared" ref="L61" si="24">SUM(L53:L60)</f>
        <v>1213236</v>
      </c>
      <c r="M61" s="107"/>
      <c r="N61" s="107"/>
      <c r="O61" s="107"/>
      <c r="T61" s="109"/>
      <c r="U61" s="97"/>
    </row>
    <row r="62" spans="1:21" ht="16.5" thickBot="1">
      <c r="A62" s="84"/>
      <c r="B62" s="90"/>
      <c r="C62" s="234"/>
      <c r="D62" s="232"/>
      <c r="E62" s="232"/>
      <c r="F62" s="232"/>
      <c r="G62" s="232"/>
      <c r="H62" s="234"/>
      <c r="I62" s="232"/>
      <c r="J62" s="232"/>
      <c r="K62" s="232"/>
      <c r="L62" s="232"/>
      <c r="M62" s="107"/>
      <c r="N62" s="107"/>
      <c r="O62" s="107"/>
      <c r="T62" s="109"/>
      <c r="U62" s="97"/>
    </row>
    <row r="63" spans="1:21" ht="16.5" thickBot="1">
      <c r="A63" s="81">
        <v>19</v>
      </c>
      <c r="B63" s="93" t="s">
        <v>234</v>
      </c>
      <c r="C63" s="87">
        <f>+C50+C61</f>
        <v>7587.5</v>
      </c>
      <c r="D63" s="89">
        <f t="shared" ref="D63:G63" si="25">+D50+D61</f>
        <v>7587.5</v>
      </c>
      <c r="E63" s="89">
        <f t="shared" si="25"/>
        <v>7587.5</v>
      </c>
      <c r="F63" s="89">
        <f t="shared" si="25"/>
        <v>7587.5</v>
      </c>
      <c r="G63" s="89">
        <f t="shared" si="25"/>
        <v>30350</v>
      </c>
      <c r="H63" s="87">
        <f>+H50+H61</f>
        <v>8800</v>
      </c>
      <c r="I63" s="89">
        <f t="shared" ref="I63:L63" si="26">+I50+I61</f>
        <v>8800</v>
      </c>
      <c r="J63" s="89">
        <f t="shared" si="26"/>
        <v>8800</v>
      </c>
      <c r="K63" s="89">
        <f t="shared" si="26"/>
        <v>8800</v>
      </c>
      <c r="L63" s="89">
        <f t="shared" si="26"/>
        <v>35200</v>
      </c>
      <c r="M63" s="107"/>
      <c r="N63" s="107"/>
      <c r="O63" s="107"/>
      <c r="T63" s="109"/>
      <c r="U63" s="97"/>
    </row>
    <row r="64" spans="1:21" ht="15.75">
      <c r="A64" s="74"/>
      <c r="C64" s="111"/>
      <c r="D64" s="107"/>
      <c r="E64" s="107"/>
      <c r="F64" s="107"/>
      <c r="G64" s="107"/>
      <c r="H64" s="108"/>
      <c r="I64" s="107"/>
      <c r="J64" s="107"/>
      <c r="K64" s="107"/>
      <c r="L64" s="107"/>
      <c r="M64" s="107"/>
      <c r="N64" s="107"/>
      <c r="O64" s="107"/>
      <c r="T64" s="109"/>
      <c r="U64" s="97"/>
    </row>
    <row r="65" spans="1:21" ht="15.75">
      <c r="A65" s="74"/>
      <c r="C65" s="111"/>
      <c r="D65" s="107"/>
      <c r="E65" s="107"/>
      <c r="F65" s="107"/>
      <c r="G65" s="107"/>
      <c r="H65" s="108"/>
      <c r="I65" s="107"/>
      <c r="J65" s="107"/>
      <c r="K65" s="107"/>
      <c r="L65" s="107"/>
      <c r="M65" s="107"/>
      <c r="N65" s="107"/>
      <c r="O65" s="107"/>
      <c r="T65" s="109"/>
      <c r="U65" s="97"/>
    </row>
    <row r="66" spans="1:21" ht="15.75">
      <c r="A66" s="74" t="s">
        <v>247</v>
      </c>
      <c r="C66" s="111"/>
      <c r="D66" s="107"/>
      <c r="E66" s="107"/>
      <c r="F66" s="107"/>
      <c r="G66" s="107"/>
      <c r="H66" s="108"/>
      <c r="I66" s="107"/>
      <c r="J66" s="107"/>
      <c r="K66" s="107"/>
      <c r="L66" s="107"/>
      <c r="M66" s="107"/>
      <c r="N66" s="107"/>
      <c r="O66" s="107"/>
      <c r="T66" s="109"/>
      <c r="U66" s="97"/>
    </row>
    <row r="67" spans="1:21" ht="15.75">
      <c r="A67" s="74"/>
      <c r="C67" s="111"/>
      <c r="D67" s="107"/>
      <c r="E67" s="107"/>
      <c r="F67" s="107"/>
      <c r="G67" s="107"/>
      <c r="H67" s="108"/>
      <c r="I67" s="107"/>
      <c r="J67" s="107"/>
      <c r="K67" s="107"/>
      <c r="L67" s="107"/>
      <c r="M67" s="107"/>
      <c r="N67" s="107"/>
      <c r="O67" s="107"/>
      <c r="T67" s="109"/>
      <c r="U67" s="97"/>
    </row>
    <row r="68" spans="1:21" ht="15.75">
      <c r="A68" s="74"/>
      <c r="C68" s="111"/>
      <c r="D68" s="107"/>
      <c r="E68" s="107"/>
      <c r="F68" s="107"/>
      <c r="G68" s="107"/>
      <c r="H68" s="108"/>
      <c r="I68" s="107"/>
      <c r="J68" s="107"/>
      <c r="K68" s="107"/>
      <c r="L68" s="107"/>
      <c r="M68" s="107"/>
      <c r="N68" s="107"/>
      <c r="O68" s="107"/>
      <c r="T68" s="109"/>
      <c r="U68" s="97"/>
    </row>
  </sheetData>
  <mergeCells count="3">
    <mergeCell ref="C5:G5"/>
    <mergeCell ref="C37:G37"/>
    <mergeCell ref="H37:L37"/>
  </mergeCells>
  <printOptions horizontalCentered="1"/>
  <pageMargins left="0.23622047244094491" right="0.23622047244094491" top="0.74803149606299213" bottom="0.74803149606299213" header="0.31496062992125984" footer="0.31496062992125984"/>
  <pageSetup paperSize="9" scale="46" orientation="landscape" horizontalDpi="300" r:id="rId1"/>
  <headerFooter>
    <oddFooter>&amp;L&amp;F&amp;R&amp;A</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B1:E84"/>
  <sheetViews>
    <sheetView view="pageBreakPreview" zoomScale="60" zoomScaleNormal="82" workbookViewId="0">
      <selection activeCell="G18" sqref="G18"/>
    </sheetView>
  </sheetViews>
  <sheetFormatPr defaultRowHeight="15"/>
  <cols>
    <col min="1" max="1" width="3.5546875" customWidth="1"/>
    <col min="2" max="2" width="60.21875" customWidth="1"/>
    <col min="3" max="5" width="11.6640625" customWidth="1"/>
    <col min="257" max="257" width="3.5546875" customWidth="1"/>
    <col min="258" max="258" width="55" customWidth="1"/>
    <col min="259" max="259" width="10.21875" customWidth="1"/>
    <col min="513" max="513" width="3.5546875" customWidth="1"/>
    <col min="514" max="514" width="55" customWidth="1"/>
    <col min="515" max="515" width="10.21875" customWidth="1"/>
    <col min="769" max="769" width="3.5546875" customWidth="1"/>
    <col min="770" max="770" width="55" customWidth="1"/>
    <col min="771" max="771" width="10.21875" customWidth="1"/>
    <col min="1025" max="1025" width="3.5546875" customWidth="1"/>
    <col min="1026" max="1026" width="55" customWidth="1"/>
    <col min="1027" max="1027" width="10.21875" customWidth="1"/>
    <col min="1281" max="1281" width="3.5546875" customWidth="1"/>
    <col min="1282" max="1282" width="55" customWidth="1"/>
    <col min="1283" max="1283" width="10.21875" customWidth="1"/>
    <col min="1537" max="1537" width="3.5546875" customWidth="1"/>
    <col min="1538" max="1538" width="55" customWidth="1"/>
    <col min="1539" max="1539" width="10.21875" customWidth="1"/>
    <col min="1793" max="1793" width="3.5546875" customWidth="1"/>
    <col min="1794" max="1794" width="55" customWidth="1"/>
    <col min="1795" max="1795" width="10.21875" customWidth="1"/>
    <col min="2049" max="2049" width="3.5546875" customWidth="1"/>
    <col min="2050" max="2050" width="55" customWidth="1"/>
    <col min="2051" max="2051" width="10.21875" customWidth="1"/>
    <col min="2305" max="2305" width="3.5546875" customWidth="1"/>
    <col min="2306" max="2306" width="55" customWidth="1"/>
    <col min="2307" max="2307" width="10.21875" customWidth="1"/>
    <col min="2561" max="2561" width="3.5546875" customWidth="1"/>
    <col min="2562" max="2562" width="55" customWidth="1"/>
    <col min="2563" max="2563" width="10.21875" customWidth="1"/>
    <col min="2817" max="2817" width="3.5546875" customWidth="1"/>
    <col min="2818" max="2818" width="55" customWidth="1"/>
    <col min="2819" max="2819" width="10.21875" customWidth="1"/>
    <col min="3073" max="3073" width="3.5546875" customWidth="1"/>
    <col min="3074" max="3074" width="55" customWidth="1"/>
    <col min="3075" max="3075" width="10.21875" customWidth="1"/>
    <col min="3329" max="3329" width="3.5546875" customWidth="1"/>
    <col min="3330" max="3330" width="55" customWidth="1"/>
    <col min="3331" max="3331" width="10.21875" customWidth="1"/>
    <col min="3585" max="3585" width="3.5546875" customWidth="1"/>
    <col min="3586" max="3586" width="55" customWidth="1"/>
    <col min="3587" max="3587" width="10.21875" customWidth="1"/>
    <col min="3841" max="3841" width="3.5546875" customWidth="1"/>
    <col min="3842" max="3842" width="55" customWidth="1"/>
    <col min="3843" max="3843" width="10.21875" customWidth="1"/>
    <col min="4097" max="4097" width="3.5546875" customWidth="1"/>
    <col min="4098" max="4098" width="55" customWidth="1"/>
    <col min="4099" max="4099" width="10.21875" customWidth="1"/>
    <col min="4353" max="4353" width="3.5546875" customWidth="1"/>
    <col min="4354" max="4354" width="55" customWidth="1"/>
    <col min="4355" max="4355" width="10.21875" customWidth="1"/>
    <col min="4609" max="4609" width="3.5546875" customWidth="1"/>
    <col min="4610" max="4610" width="55" customWidth="1"/>
    <col min="4611" max="4611" width="10.21875" customWidth="1"/>
    <col min="4865" max="4865" width="3.5546875" customWidth="1"/>
    <col min="4866" max="4866" width="55" customWidth="1"/>
    <col min="4867" max="4867" width="10.21875" customWidth="1"/>
    <col min="5121" max="5121" width="3.5546875" customWidth="1"/>
    <col min="5122" max="5122" width="55" customWidth="1"/>
    <col min="5123" max="5123" width="10.21875" customWidth="1"/>
    <col min="5377" max="5377" width="3.5546875" customWidth="1"/>
    <col min="5378" max="5378" width="55" customWidth="1"/>
    <col min="5379" max="5379" width="10.21875" customWidth="1"/>
    <col min="5633" max="5633" width="3.5546875" customWidth="1"/>
    <col min="5634" max="5634" width="55" customWidth="1"/>
    <col min="5635" max="5635" width="10.21875" customWidth="1"/>
    <col min="5889" max="5889" width="3.5546875" customWidth="1"/>
    <col min="5890" max="5890" width="55" customWidth="1"/>
    <col min="5891" max="5891" width="10.21875" customWidth="1"/>
    <col min="6145" max="6145" width="3.5546875" customWidth="1"/>
    <col min="6146" max="6146" width="55" customWidth="1"/>
    <col min="6147" max="6147" width="10.21875" customWidth="1"/>
    <col min="6401" max="6401" width="3.5546875" customWidth="1"/>
    <col min="6402" max="6402" width="55" customWidth="1"/>
    <col min="6403" max="6403" width="10.21875" customWidth="1"/>
    <col min="6657" max="6657" width="3.5546875" customWidth="1"/>
    <col min="6658" max="6658" width="55" customWidth="1"/>
    <col min="6659" max="6659" width="10.21875" customWidth="1"/>
    <col min="6913" max="6913" width="3.5546875" customWidth="1"/>
    <col min="6914" max="6914" width="55" customWidth="1"/>
    <col min="6915" max="6915" width="10.21875" customWidth="1"/>
    <col min="7169" max="7169" width="3.5546875" customWidth="1"/>
    <col min="7170" max="7170" width="55" customWidth="1"/>
    <col min="7171" max="7171" width="10.21875" customWidth="1"/>
    <col min="7425" max="7425" width="3.5546875" customWidth="1"/>
    <col min="7426" max="7426" width="55" customWidth="1"/>
    <col min="7427" max="7427" width="10.21875" customWidth="1"/>
    <col min="7681" max="7681" width="3.5546875" customWidth="1"/>
    <col min="7682" max="7682" width="55" customWidth="1"/>
    <col min="7683" max="7683" width="10.21875" customWidth="1"/>
    <col min="7937" max="7937" width="3.5546875" customWidth="1"/>
    <col min="7938" max="7938" width="55" customWidth="1"/>
    <col min="7939" max="7939" width="10.21875" customWidth="1"/>
    <col min="8193" max="8193" width="3.5546875" customWidth="1"/>
    <col min="8194" max="8194" width="55" customWidth="1"/>
    <col min="8195" max="8195" width="10.21875" customWidth="1"/>
    <col min="8449" max="8449" width="3.5546875" customWidth="1"/>
    <col min="8450" max="8450" width="55" customWidth="1"/>
    <col min="8451" max="8451" width="10.21875" customWidth="1"/>
    <col min="8705" max="8705" width="3.5546875" customWidth="1"/>
    <col min="8706" max="8706" width="55" customWidth="1"/>
    <col min="8707" max="8707" width="10.21875" customWidth="1"/>
    <col min="8961" max="8961" width="3.5546875" customWidth="1"/>
    <col min="8962" max="8962" width="55" customWidth="1"/>
    <col min="8963" max="8963" width="10.21875" customWidth="1"/>
    <col min="9217" max="9217" width="3.5546875" customWidth="1"/>
    <col min="9218" max="9218" width="55" customWidth="1"/>
    <col min="9219" max="9219" width="10.21875" customWidth="1"/>
    <col min="9473" max="9473" width="3.5546875" customWidth="1"/>
    <col min="9474" max="9474" width="55" customWidth="1"/>
    <col min="9475" max="9475" width="10.21875" customWidth="1"/>
    <col min="9729" max="9729" width="3.5546875" customWidth="1"/>
    <col min="9730" max="9730" width="55" customWidth="1"/>
    <col min="9731" max="9731" width="10.21875" customWidth="1"/>
    <col min="9985" max="9985" width="3.5546875" customWidth="1"/>
    <col min="9986" max="9986" width="55" customWidth="1"/>
    <col min="9987" max="9987" width="10.21875" customWidth="1"/>
    <col min="10241" max="10241" width="3.5546875" customWidth="1"/>
    <col min="10242" max="10242" width="55" customWidth="1"/>
    <col min="10243" max="10243" width="10.21875" customWidth="1"/>
    <col min="10497" max="10497" width="3.5546875" customWidth="1"/>
    <col min="10498" max="10498" width="55" customWidth="1"/>
    <col min="10499" max="10499" width="10.21875" customWidth="1"/>
    <col min="10753" max="10753" width="3.5546875" customWidth="1"/>
    <col min="10754" max="10754" width="55" customWidth="1"/>
    <col min="10755" max="10755" width="10.21875" customWidth="1"/>
    <col min="11009" max="11009" width="3.5546875" customWidth="1"/>
    <col min="11010" max="11010" width="55" customWidth="1"/>
    <col min="11011" max="11011" width="10.21875" customWidth="1"/>
    <col min="11265" max="11265" width="3.5546875" customWidth="1"/>
    <col min="11266" max="11266" width="55" customWidth="1"/>
    <col min="11267" max="11267" width="10.21875" customWidth="1"/>
    <col min="11521" max="11521" width="3.5546875" customWidth="1"/>
    <col min="11522" max="11522" width="55" customWidth="1"/>
    <col min="11523" max="11523" width="10.21875" customWidth="1"/>
    <col min="11777" max="11777" width="3.5546875" customWidth="1"/>
    <col min="11778" max="11778" width="55" customWidth="1"/>
    <col min="11779" max="11779" width="10.21875" customWidth="1"/>
    <col min="12033" max="12033" width="3.5546875" customWidth="1"/>
    <col min="12034" max="12034" width="55" customWidth="1"/>
    <col min="12035" max="12035" width="10.21875" customWidth="1"/>
    <col min="12289" max="12289" width="3.5546875" customWidth="1"/>
    <col min="12290" max="12290" width="55" customWidth="1"/>
    <col min="12291" max="12291" width="10.21875" customWidth="1"/>
    <col min="12545" max="12545" width="3.5546875" customWidth="1"/>
    <col min="12546" max="12546" width="55" customWidth="1"/>
    <col min="12547" max="12547" width="10.21875" customWidth="1"/>
    <col min="12801" max="12801" width="3.5546875" customWidth="1"/>
    <col min="12802" max="12802" width="55" customWidth="1"/>
    <col min="12803" max="12803" width="10.21875" customWidth="1"/>
    <col min="13057" max="13057" width="3.5546875" customWidth="1"/>
    <col min="13058" max="13058" width="55" customWidth="1"/>
    <col min="13059" max="13059" width="10.21875" customWidth="1"/>
    <col min="13313" max="13313" width="3.5546875" customWidth="1"/>
    <col min="13314" max="13314" width="55" customWidth="1"/>
    <col min="13315" max="13315" width="10.21875" customWidth="1"/>
    <col min="13569" max="13569" width="3.5546875" customWidth="1"/>
    <col min="13570" max="13570" width="55" customWidth="1"/>
    <col min="13571" max="13571" width="10.21875" customWidth="1"/>
    <col min="13825" max="13825" width="3.5546875" customWidth="1"/>
    <col min="13826" max="13826" width="55" customWidth="1"/>
    <col min="13827" max="13827" width="10.21875" customWidth="1"/>
    <col min="14081" max="14081" width="3.5546875" customWidth="1"/>
    <col min="14082" max="14082" width="55" customWidth="1"/>
    <col min="14083" max="14083" width="10.21875" customWidth="1"/>
    <col min="14337" max="14337" width="3.5546875" customWidth="1"/>
    <col min="14338" max="14338" width="55" customWidth="1"/>
    <col min="14339" max="14339" width="10.21875" customWidth="1"/>
    <col min="14593" max="14593" width="3.5546875" customWidth="1"/>
    <col min="14594" max="14594" width="55" customWidth="1"/>
    <col min="14595" max="14595" width="10.21875" customWidth="1"/>
    <col min="14849" max="14849" width="3.5546875" customWidth="1"/>
    <col min="14850" max="14850" width="55" customWidth="1"/>
    <col min="14851" max="14851" width="10.21875" customWidth="1"/>
    <col min="15105" max="15105" width="3.5546875" customWidth="1"/>
    <col min="15106" max="15106" width="55" customWidth="1"/>
    <col min="15107" max="15107" width="10.21875" customWidth="1"/>
    <col min="15361" max="15361" width="3.5546875" customWidth="1"/>
    <col min="15362" max="15362" width="55" customWidth="1"/>
    <col min="15363" max="15363" width="10.21875" customWidth="1"/>
    <col min="15617" max="15617" width="3.5546875" customWidth="1"/>
    <col min="15618" max="15618" width="55" customWidth="1"/>
    <col min="15619" max="15619" width="10.21875" customWidth="1"/>
    <col min="15873" max="15873" width="3.5546875" customWidth="1"/>
    <col min="15874" max="15874" width="55" customWidth="1"/>
    <col min="15875" max="15875" width="10.21875" customWidth="1"/>
    <col min="16129" max="16129" width="3.5546875" customWidth="1"/>
    <col min="16130" max="16130" width="55" customWidth="1"/>
    <col min="16131" max="16131" width="10.21875" customWidth="1"/>
  </cols>
  <sheetData>
    <row r="1" spans="2:5" ht="15.75">
      <c r="B1" s="951" t="s">
        <v>1137</v>
      </c>
      <c r="C1" s="934"/>
      <c r="D1" s="934"/>
      <c r="E1" s="934"/>
    </row>
    <row r="3" spans="2:5" s="158" customFormat="1" ht="15.75">
      <c r="B3" s="116" t="s">
        <v>74</v>
      </c>
      <c r="C3" s="116" t="s">
        <v>577</v>
      </c>
    </row>
    <row r="4" spans="2:5">
      <c r="B4" s="117"/>
    </row>
    <row r="5" spans="2:5" s="117" customFormat="1" ht="15.75">
      <c r="C5" s="153" t="s">
        <v>31</v>
      </c>
      <c r="D5" s="153" t="s">
        <v>32</v>
      </c>
      <c r="E5" s="153" t="s">
        <v>33</v>
      </c>
    </row>
    <row r="6" spans="2:5" s="117" customFormat="1" ht="15.75">
      <c r="C6" s="118" t="s">
        <v>62</v>
      </c>
      <c r="D6" s="118" t="s">
        <v>62</v>
      </c>
      <c r="E6" s="118" t="s">
        <v>62</v>
      </c>
    </row>
    <row r="7" spans="2:5" s="117" customFormat="1">
      <c r="B7" s="120"/>
      <c r="C7" s="119"/>
      <c r="D7" s="119"/>
      <c r="E7" s="119"/>
    </row>
    <row r="8" spans="2:5" s="117" customFormat="1">
      <c r="B8" s="119" t="s">
        <v>63</v>
      </c>
      <c r="C8" s="120"/>
      <c r="D8" s="120"/>
      <c r="E8" s="120"/>
    </row>
    <row r="9" spans="2:5" s="117" customFormat="1">
      <c r="B9" s="119"/>
      <c r="C9" s="121">
        <f>+'LHB SCNE - 3 Year'!C10+'LHB SCNE - 3 Year'!C11+'LHB SCNE - 3 Year'!C12+'LHB SCNE - 3 Year'!C13</f>
        <v>-937038</v>
      </c>
      <c r="D9" s="121">
        <f>+'LHB SCNE - 3 Year'!D10+'LHB SCNE - 3 Year'!D11+'LHB SCNE - 3 Year'!D12+'LHB SCNE - 3 Year'!D13</f>
        <v>-937038</v>
      </c>
      <c r="E9" s="121">
        <f>+'LHB SCNE - 3 Year'!E10+'LHB SCNE - 3 Year'!E11+'LHB SCNE - 3 Year'!E12+'LHB SCNE - 3 Year'!E13</f>
        <v>-937038</v>
      </c>
    </row>
    <row r="10" spans="2:5" s="117" customFormat="1">
      <c r="B10" s="119" t="s">
        <v>64</v>
      </c>
      <c r="C10" s="119"/>
      <c r="D10" s="119"/>
      <c r="E10" s="119"/>
    </row>
    <row r="11" spans="2:5" s="117" customFormat="1" ht="15.75">
      <c r="B11" s="122" t="s">
        <v>158</v>
      </c>
      <c r="C11" s="119"/>
      <c r="D11" s="119"/>
      <c r="E11" s="119"/>
    </row>
    <row r="12" spans="2:5" s="117" customFormat="1" ht="15.75">
      <c r="B12" s="122"/>
      <c r="C12" s="119">
        <v>-928481</v>
      </c>
      <c r="D12" s="119">
        <v>-928481</v>
      </c>
      <c r="E12" s="119">
        <v>-928481</v>
      </c>
    </row>
    <row r="13" spans="2:5" s="117" customFormat="1" ht="15.75">
      <c r="B13" s="122" t="s">
        <v>65</v>
      </c>
      <c r="C13" s="119"/>
      <c r="D13" s="119"/>
      <c r="E13" s="119"/>
    </row>
    <row r="14" spans="2:5" s="117" customFormat="1" ht="15.75">
      <c r="B14" s="122" t="s">
        <v>59</v>
      </c>
      <c r="C14" s="119"/>
      <c r="D14" s="119"/>
      <c r="E14" s="119"/>
    </row>
    <row r="15" spans="2:5" s="117" customFormat="1">
      <c r="B15" s="123" t="s">
        <v>66</v>
      </c>
      <c r="C15" s="119"/>
      <c r="D15" s="119"/>
      <c r="E15" s="119"/>
    </row>
    <row r="16" spans="2:5" s="117" customFormat="1">
      <c r="B16" s="123" t="s">
        <v>67</v>
      </c>
      <c r="C16" s="119">
        <v>-2948</v>
      </c>
      <c r="D16" s="119">
        <v>-2948</v>
      </c>
      <c r="E16" s="119">
        <v>-2948</v>
      </c>
    </row>
    <row r="17" spans="2:5" s="117" customFormat="1">
      <c r="B17" s="123" t="s">
        <v>69</v>
      </c>
      <c r="C17" s="119">
        <v>-1461</v>
      </c>
      <c r="D17" s="119">
        <v>-1461</v>
      </c>
      <c r="E17" s="119">
        <v>-1461</v>
      </c>
    </row>
    <row r="18" spans="2:5" s="117" customFormat="1">
      <c r="B18" s="123" t="s">
        <v>70</v>
      </c>
      <c r="C18" s="119"/>
      <c r="D18" s="119"/>
      <c r="E18" s="119"/>
    </row>
    <row r="19" spans="2:5" s="117" customFormat="1">
      <c r="B19" s="123" t="s">
        <v>71</v>
      </c>
      <c r="C19" s="119"/>
      <c r="D19" s="119"/>
      <c r="E19" s="119"/>
    </row>
    <row r="20" spans="2:5" s="117" customFormat="1">
      <c r="B20" s="123" t="s">
        <v>587</v>
      </c>
      <c r="C20" s="119">
        <v>-156</v>
      </c>
      <c r="D20" s="119">
        <v>-156</v>
      </c>
      <c r="E20" s="119">
        <v>-156</v>
      </c>
    </row>
    <row r="21" spans="2:5" s="117" customFormat="1">
      <c r="B21" s="123" t="s">
        <v>588</v>
      </c>
      <c r="C21" s="119">
        <v>-439</v>
      </c>
      <c r="D21" s="119">
        <v>-439</v>
      </c>
      <c r="E21" s="119">
        <v>-439</v>
      </c>
    </row>
    <row r="22" spans="2:5" s="117" customFormat="1">
      <c r="B22" s="123" t="s">
        <v>589</v>
      </c>
      <c r="C22" s="119">
        <v>-414</v>
      </c>
      <c r="D22" s="119">
        <v>-414</v>
      </c>
      <c r="E22" s="119">
        <v>-414</v>
      </c>
    </row>
    <row r="23" spans="2:5" s="117" customFormat="1">
      <c r="B23" s="123" t="s">
        <v>590</v>
      </c>
      <c r="C23" s="119">
        <v>-394</v>
      </c>
      <c r="D23" s="119">
        <v>-394</v>
      </c>
      <c r="E23" s="119">
        <v>-394</v>
      </c>
    </row>
    <row r="24" spans="2:5" s="117" customFormat="1">
      <c r="B24" s="123" t="s">
        <v>592</v>
      </c>
      <c r="C24" s="119">
        <v>-45</v>
      </c>
      <c r="D24" s="119">
        <v>-45</v>
      </c>
      <c r="E24" s="119">
        <v>-45</v>
      </c>
    </row>
    <row r="25" spans="2:5" s="117" customFormat="1">
      <c r="B25" s="123" t="s">
        <v>593</v>
      </c>
      <c r="C25" s="119">
        <v>-153</v>
      </c>
      <c r="D25" s="119">
        <v>-153</v>
      </c>
      <c r="E25" s="119">
        <v>-153</v>
      </c>
    </row>
    <row r="26" spans="2:5" s="117" customFormat="1">
      <c r="B26" s="123" t="s">
        <v>595</v>
      </c>
      <c r="C26" s="119">
        <v>442</v>
      </c>
      <c r="D26" s="119">
        <v>442</v>
      </c>
      <c r="E26" s="119">
        <v>442</v>
      </c>
    </row>
    <row r="27" spans="2:5" s="117" customFormat="1">
      <c r="B27" s="123" t="s">
        <v>596</v>
      </c>
      <c r="C27" s="119">
        <v>-1280</v>
      </c>
      <c r="D27" s="119">
        <v>-1280</v>
      </c>
      <c r="E27" s="119">
        <v>-1280</v>
      </c>
    </row>
    <row r="28" spans="2:5" s="117" customFormat="1">
      <c r="B28" s="123" t="s">
        <v>597</v>
      </c>
      <c r="C28" s="119">
        <v>-1663</v>
      </c>
      <c r="D28" s="119">
        <v>-1663</v>
      </c>
      <c r="E28" s="119">
        <v>-1663</v>
      </c>
    </row>
    <row r="29" spans="2:5" s="117" customFormat="1">
      <c r="B29" s="123" t="s">
        <v>594</v>
      </c>
      <c r="C29" s="119">
        <v>-129</v>
      </c>
      <c r="D29" s="119">
        <v>-129</v>
      </c>
      <c r="E29" s="119">
        <v>-129</v>
      </c>
    </row>
    <row r="30" spans="2:5" s="117" customFormat="1">
      <c r="B30" s="123" t="s">
        <v>591</v>
      </c>
      <c r="C30" s="119">
        <v>300</v>
      </c>
      <c r="D30" s="119">
        <v>300</v>
      </c>
      <c r="E30" s="119">
        <v>300</v>
      </c>
    </row>
    <row r="31" spans="2:5" s="117" customFormat="1">
      <c r="B31" s="123"/>
      <c r="C31" s="119">
        <v>-217</v>
      </c>
      <c r="D31" s="119">
        <v>-217</v>
      </c>
      <c r="E31" s="119">
        <v>-217</v>
      </c>
    </row>
    <row r="32" spans="2:5" s="117" customFormat="1">
      <c r="B32" s="123"/>
      <c r="C32" s="119"/>
      <c r="D32" s="119"/>
      <c r="E32" s="119"/>
    </row>
    <row r="33" spans="2:5" s="117" customFormat="1">
      <c r="B33" s="123"/>
      <c r="C33" s="119"/>
      <c r="D33" s="119"/>
      <c r="E33" s="119"/>
    </row>
    <row r="34" spans="2:5" s="117" customFormat="1">
      <c r="B34" s="123"/>
      <c r="C34" s="119"/>
      <c r="D34" s="119"/>
      <c r="E34" s="119"/>
    </row>
    <row r="35" spans="2:5" s="117" customFormat="1">
      <c r="B35" s="123"/>
      <c r="C35" s="119"/>
      <c r="D35" s="119"/>
      <c r="E35" s="119"/>
    </row>
    <row r="36" spans="2:5" s="117" customFormat="1">
      <c r="B36" s="123"/>
      <c r="C36" s="119"/>
      <c r="D36" s="119"/>
      <c r="E36" s="119"/>
    </row>
    <row r="37" spans="2:5" s="117" customFormat="1">
      <c r="B37" s="123"/>
      <c r="C37" s="119"/>
      <c r="D37" s="119"/>
      <c r="E37" s="119"/>
    </row>
    <row r="38" spans="2:5" s="117" customFormat="1">
      <c r="B38" s="123"/>
      <c r="C38" s="119"/>
      <c r="D38" s="119"/>
      <c r="E38" s="119"/>
    </row>
    <row r="39" spans="2:5" s="117" customFormat="1">
      <c r="B39" s="123"/>
      <c r="C39" s="119"/>
      <c r="D39" s="119"/>
      <c r="E39" s="119"/>
    </row>
    <row r="40" spans="2:5" s="117" customFormat="1">
      <c r="B40" s="123"/>
      <c r="C40" s="119"/>
      <c r="D40" s="119"/>
      <c r="E40" s="119"/>
    </row>
    <row r="41" spans="2:5" s="117" customFormat="1">
      <c r="B41" s="123"/>
      <c r="C41" s="119"/>
      <c r="D41" s="119"/>
      <c r="E41" s="119"/>
    </row>
    <row r="42" spans="2:5" s="117" customFormat="1" ht="15.75">
      <c r="B42" s="122" t="s">
        <v>60</v>
      </c>
      <c r="C42" s="119"/>
      <c r="D42" s="119"/>
      <c r="E42" s="119"/>
    </row>
    <row r="43" spans="2:5" s="117" customFormat="1">
      <c r="B43" s="123" t="s">
        <v>68</v>
      </c>
      <c r="C43" s="119"/>
      <c r="D43" s="119"/>
      <c r="E43" s="119"/>
    </row>
    <row r="44" spans="2:5" s="117" customFormat="1">
      <c r="B44" s="124"/>
      <c r="C44" s="119"/>
      <c r="D44" s="119"/>
      <c r="E44" s="119"/>
    </row>
    <row r="45" spans="2:5" s="117" customFormat="1">
      <c r="B45" s="124"/>
      <c r="C45" s="119"/>
      <c r="D45" s="119"/>
      <c r="E45" s="119"/>
    </row>
    <row r="46" spans="2:5" s="117" customFormat="1">
      <c r="B46" s="124"/>
      <c r="C46" s="119"/>
      <c r="D46" s="119"/>
      <c r="E46" s="119"/>
    </row>
    <row r="47" spans="2:5" s="117" customFormat="1">
      <c r="B47" s="124"/>
      <c r="C47" s="119"/>
      <c r="D47" s="119"/>
      <c r="E47" s="119"/>
    </row>
    <row r="48" spans="2:5" s="117" customFormat="1">
      <c r="B48" s="124"/>
      <c r="C48" s="119"/>
      <c r="D48" s="119"/>
      <c r="E48" s="119"/>
    </row>
    <row r="49" spans="2:5" s="117" customFormat="1">
      <c r="B49" s="124"/>
      <c r="C49" s="119"/>
      <c r="D49" s="119"/>
      <c r="E49" s="119"/>
    </row>
    <row r="50" spans="2:5" s="117" customFormat="1">
      <c r="B50" s="124"/>
      <c r="C50" s="119"/>
      <c r="D50" s="119"/>
      <c r="E50" s="119"/>
    </row>
    <row r="51" spans="2:5" s="117" customFormat="1">
      <c r="B51" s="124"/>
      <c r="C51" s="119"/>
      <c r="D51" s="119"/>
      <c r="E51" s="119"/>
    </row>
    <row r="52" spans="2:5" s="117" customFormat="1">
      <c r="B52" s="124"/>
      <c r="C52" s="119"/>
      <c r="D52" s="119"/>
      <c r="E52" s="119"/>
    </row>
    <row r="53" spans="2:5" s="117" customFormat="1">
      <c r="B53" s="124"/>
      <c r="C53" s="119"/>
      <c r="D53" s="119"/>
      <c r="E53" s="119"/>
    </row>
    <row r="54" spans="2:5" s="117" customFormat="1">
      <c r="B54" s="124"/>
      <c r="C54" s="125"/>
      <c r="D54" s="125"/>
      <c r="E54" s="125"/>
    </row>
    <row r="55" spans="2:5" s="117" customFormat="1">
      <c r="B55" s="124"/>
      <c r="C55" s="119"/>
      <c r="D55" s="119"/>
      <c r="E55" s="119"/>
    </row>
    <row r="56" spans="2:5" s="117" customFormat="1">
      <c r="B56" s="124"/>
      <c r="C56" s="119"/>
      <c r="D56" s="119"/>
      <c r="E56" s="119"/>
    </row>
    <row r="57" spans="2:5" s="117" customFormat="1">
      <c r="B57" s="124"/>
      <c r="C57" s="119"/>
      <c r="D57" s="119"/>
      <c r="E57" s="119"/>
    </row>
    <row r="58" spans="2:5" s="117" customFormat="1">
      <c r="B58" s="119"/>
      <c r="C58" s="119"/>
      <c r="D58" s="119"/>
      <c r="E58" s="119"/>
    </row>
    <row r="59" spans="2:5" s="117" customFormat="1">
      <c r="B59" s="119"/>
      <c r="C59" s="119"/>
      <c r="D59" s="119"/>
      <c r="E59" s="119"/>
    </row>
    <row r="60" spans="2:5" s="117" customFormat="1">
      <c r="B60" s="126" t="s">
        <v>72</v>
      </c>
      <c r="C60" s="119"/>
      <c r="D60" s="119"/>
      <c r="E60" s="119"/>
    </row>
    <row r="61" spans="2:5" s="117" customFormat="1">
      <c r="B61" s="127" t="s">
        <v>73</v>
      </c>
      <c r="C61" s="119">
        <f>SUM(C12:C60)</f>
        <v>-937038</v>
      </c>
      <c r="D61" s="119">
        <f t="shared" ref="D61:E61" si="0">SUM(D12:D60)</f>
        <v>-937038</v>
      </c>
      <c r="E61" s="119">
        <f t="shared" si="0"/>
        <v>-937038</v>
      </c>
    </row>
    <row r="62" spans="2:5" s="117" customFormat="1">
      <c r="C62" s="128">
        <f>+C61-C9</f>
        <v>0</v>
      </c>
      <c r="D62" s="128">
        <f t="shared" ref="D62:E62" si="1">+D61-D9</f>
        <v>0</v>
      </c>
      <c r="E62" s="128">
        <f t="shared" si="1"/>
        <v>0</v>
      </c>
    </row>
    <row r="63" spans="2:5" s="117" customFormat="1"/>
    <row r="64" spans="2:5" s="117" customFormat="1"/>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pans="2:2" s="117" customFormat="1"/>
    <row r="82" spans="2:2" s="117" customFormat="1"/>
    <row r="83" spans="2:2" s="117" customFormat="1"/>
    <row r="84" spans="2:2" s="117" customFormat="1">
      <c r="B84"/>
    </row>
  </sheetData>
  <mergeCells count="1">
    <mergeCell ref="B1:E1"/>
  </mergeCells>
  <pageMargins left="0.70866141732283472" right="0.70866141732283472" top="0.74803149606299213" bottom="0.74803149606299213" header="0.31496062992125984" footer="0.31496062992125984"/>
  <pageSetup paperSize="9" scale="76" orientation="portrait" horizontalDpi="300" r:id="rId1"/>
  <headerFooter>
    <oddFooter>&amp;L&amp;F&amp;R&amp;A</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G37"/>
  <sheetViews>
    <sheetView view="pageBreakPreview" topLeftCell="A16" zoomScale="60" zoomScaleNormal="100" workbookViewId="0">
      <selection activeCell="G18" sqref="G18"/>
    </sheetView>
  </sheetViews>
  <sheetFormatPr defaultRowHeight="15"/>
  <cols>
    <col min="1" max="1" width="2.44140625" customWidth="1"/>
    <col min="2" max="2" width="42.33203125" customWidth="1"/>
    <col min="3" max="6" width="9" bestFit="1" customWidth="1"/>
    <col min="7" max="7" width="10.33203125" bestFit="1" customWidth="1"/>
    <col min="245" max="245" width="49.21875" bestFit="1" customWidth="1"/>
    <col min="501" max="501" width="49.21875" bestFit="1" customWidth="1"/>
    <col min="757" max="757" width="49.21875" bestFit="1" customWidth="1"/>
    <col min="1013" max="1013" width="49.21875" bestFit="1" customWidth="1"/>
    <col min="1269" max="1269" width="49.21875" bestFit="1" customWidth="1"/>
    <col min="1525" max="1525" width="49.21875" bestFit="1" customWidth="1"/>
    <col min="1781" max="1781" width="49.21875" bestFit="1" customWidth="1"/>
    <col min="2037" max="2037" width="49.21875" bestFit="1" customWidth="1"/>
    <col min="2293" max="2293" width="49.21875" bestFit="1" customWidth="1"/>
    <col min="2549" max="2549" width="49.21875" bestFit="1" customWidth="1"/>
    <col min="2805" max="2805" width="49.21875" bestFit="1" customWidth="1"/>
    <col min="3061" max="3061" width="49.21875" bestFit="1" customWidth="1"/>
    <col min="3317" max="3317" width="49.21875" bestFit="1" customWidth="1"/>
    <col min="3573" max="3573" width="49.21875" bestFit="1" customWidth="1"/>
    <col min="3829" max="3829" width="49.21875" bestFit="1" customWidth="1"/>
    <col min="4085" max="4085" width="49.21875" bestFit="1" customWidth="1"/>
    <col min="4341" max="4341" width="49.21875" bestFit="1" customWidth="1"/>
    <col min="4597" max="4597" width="49.21875" bestFit="1" customWidth="1"/>
    <col min="4853" max="4853" width="49.21875" bestFit="1" customWidth="1"/>
    <col min="5109" max="5109" width="49.21875" bestFit="1" customWidth="1"/>
    <col min="5365" max="5365" width="49.21875" bestFit="1" customWidth="1"/>
    <col min="5621" max="5621" width="49.21875" bestFit="1" customWidth="1"/>
    <col min="5877" max="5877" width="49.21875" bestFit="1" customWidth="1"/>
    <col min="6133" max="6133" width="49.21875" bestFit="1" customWidth="1"/>
    <col min="6389" max="6389" width="49.21875" bestFit="1" customWidth="1"/>
    <col min="6645" max="6645" width="49.21875" bestFit="1" customWidth="1"/>
    <col min="6901" max="6901" width="49.21875" bestFit="1" customWidth="1"/>
    <col min="7157" max="7157" width="49.21875" bestFit="1" customWidth="1"/>
    <col min="7413" max="7413" width="49.21875" bestFit="1" customWidth="1"/>
    <col min="7669" max="7669" width="49.21875" bestFit="1" customWidth="1"/>
    <col min="7925" max="7925" width="49.21875" bestFit="1" customWidth="1"/>
    <col min="8181" max="8181" width="49.21875" bestFit="1" customWidth="1"/>
    <col min="8437" max="8437" width="49.21875" bestFit="1" customWidth="1"/>
    <col min="8693" max="8693" width="49.21875" bestFit="1" customWidth="1"/>
    <col min="8949" max="8949" width="49.21875" bestFit="1" customWidth="1"/>
    <col min="9205" max="9205" width="49.21875" bestFit="1" customWidth="1"/>
    <col min="9461" max="9461" width="49.21875" bestFit="1" customWidth="1"/>
    <col min="9717" max="9717" width="49.21875" bestFit="1" customWidth="1"/>
    <col min="9973" max="9973" width="49.21875" bestFit="1" customWidth="1"/>
    <col min="10229" max="10229" width="49.21875" bestFit="1" customWidth="1"/>
    <col min="10485" max="10485" width="49.21875" bestFit="1" customWidth="1"/>
    <col min="10741" max="10741" width="49.21875" bestFit="1" customWidth="1"/>
    <col min="10997" max="10997" width="49.21875" bestFit="1" customWidth="1"/>
    <col min="11253" max="11253" width="49.21875" bestFit="1" customWidth="1"/>
    <col min="11509" max="11509" width="49.21875" bestFit="1" customWidth="1"/>
    <col min="11765" max="11765" width="49.21875" bestFit="1" customWidth="1"/>
    <col min="12021" max="12021" width="49.21875" bestFit="1" customWidth="1"/>
    <col min="12277" max="12277" width="49.21875" bestFit="1" customWidth="1"/>
    <col min="12533" max="12533" width="49.21875" bestFit="1" customWidth="1"/>
    <col min="12789" max="12789" width="49.21875" bestFit="1" customWidth="1"/>
    <col min="13045" max="13045" width="49.21875" bestFit="1" customWidth="1"/>
    <col min="13301" max="13301" width="49.21875" bestFit="1" customWidth="1"/>
    <col min="13557" max="13557" width="49.21875" bestFit="1" customWidth="1"/>
    <col min="13813" max="13813" width="49.21875" bestFit="1" customWidth="1"/>
    <col min="14069" max="14069" width="49.21875" bestFit="1" customWidth="1"/>
    <col min="14325" max="14325" width="49.21875" bestFit="1" customWidth="1"/>
    <col min="14581" max="14581" width="49.21875" bestFit="1" customWidth="1"/>
    <col min="14837" max="14837" width="49.21875" bestFit="1" customWidth="1"/>
    <col min="15093" max="15093" width="49.21875" bestFit="1" customWidth="1"/>
    <col min="15349" max="15349" width="49.21875" bestFit="1" customWidth="1"/>
    <col min="15605" max="15605" width="49.21875" bestFit="1" customWidth="1"/>
    <col min="15861" max="15861" width="49.21875" bestFit="1" customWidth="1"/>
    <col min="16117" max="16117" width="49.21875" bestFit="1" customWidth="1"/>
  </cols>
  <sheetData>
    <row r="1" spans="2:7" ht="15.75">
      <c r="B1" s="951" t="s">
        <v>1138</v>
      </c>
      <c r="C1" s="934"/>
      <c r="D1" s="934"/>
    </row>
    <row r="3" spans="2:7" ht="18">
      <c r="B3" s="43" t="s">
        <v>74</v>
      </c>
      <c r="C3" s="115" t="str">
        <f>+'Plan Summary'!B3</f>
        <v>ABMU</v>
      </c>
    </row>
    <row r="4" spans="2:7" ht="15.75" thickBot="1"/>
    <row r="5" spans="2:7" ht="15.75" customHeight="1" thickBot="1">
      <c r="C5" s="960" t="s">
        <v>250</v>
      </c>
      <c r="D5" s="961"/>
      <c r="E5" s="961"/>
      <c r="F5" s="961"/>
      <c r="G5" s="962"/>
    </row>
    <row r="6" spans="2:7" ht="15.75">
      <c r="B6" s="117"/>
      <c r="C6" s="241" t="s">
        <v>156</v>
      </c>
      <c r="D6" s="241" t="s">
        <v>220</v>
      </c>
      <c r="E6" s="241" t="s">
        <v>157</v>
      </c>
      <c r="F6" s="241" t="s">
        <v>221</v>
      </c>
      <c r="G6" s="241" t="s">
        <v>0</v>
      </c>
    </row>
    <row r="7" spans="2:7" ht="16.5" thickBot="1">
      <c r="B7" s="117"/>
      <c r="C7" s="83" t="s">
        <v>42</v>
      </c>
      <c r="D7" s="83" t="s">
        <v>42</v>
      </c>
      <c r="E7" s="83" t="s">
        <v>42</v>
      </c>
      <c r="F7" s="83" t="s">
        <v>42</v>
      </c>
      <c r="G7" s="83" t="s">
        <v>42</v>
      </c>
    </row>
    <row r="8" spans="2:7" ht="15.75" customHeight="1">
      <c r="B8" s="243" t="s">
        <v>236</v>
      </c>
      <c r="C8" s="101">
        <v>-4017.5</v>
      </c>
      <c r="D8" s="101">
        <v>-4017.5</v>
      </c>
      <c r="E8" s="101">
        <v>-4017.5</v>
      </c>
      <c r="F8" s="101">
        <v>-4017.5</v>
      </c>
      <c r="G8" s="101">
        <f t="shared" ref="G8:G14" si="0">SUM(C8:F8)</f>
        <v>-16070</v>
      </c>
    </row>
    <row r="9" spans="2:7">
      <c r="B9" s="244" t="s">
        <v>237</v>
      </c>
      <c r="C9" s="101">
        <v>-1207.5</v>
      </c>
      <c r="D9" s="101">
        <v>-1207.5</v>
      </c>
      <c r="E9" s="101">
        <v>-1207.5</v>
      </c>
      <c r="F9" s="101">
        <v>-1207.5</v>
      </c>
      <c r="G9" s="101">
        <f t="shared" si="0"/>
        <v>-4830</v>
      </c>
    </row>
    <row r="10" spans="2:7">
      <c r="B10" s="244" t="s">
        <v>238</v>
      </c>
      <c r="C10" s="101"/>
      <c r="D10" s="101"/>
      <c r="E10" s="101"/>
      <c r="F10" s="101"/>
      <c r="G10" s="101">
        <f t="shared" si="0"/>
        <v>0</v>
      </c>
    </row>
    <row r="11" spans="2:7" ht="15.75" customHeight="1">
      <c r="B11" s="244" t="s">
        <v>239</v>
      </c>
      <c r="C11" s="101">
        <v>-375</v>
      </c>
      <c r="D11" s="101">
        <v>-375</v>
      </c>
      <c r="E11" s="101">
        <v>-375</v>
      </c>
      <c r="F11" s="101">
        <v>-375</v>
      </c>
      <c r="G11" s="101">
        <f t="shared" si="0"/>
        <v>-1500</v>
      </c>
    </row>
    <row r="12" spans="2:7">
      <c r="B12" s="244" t="s">
        <v>232</v>
      </c>
      <c r="C12" s="101">
        <v>-250</v>
      </c>
      <c r="D12" s="101">
        <v>-250</v>
      </c>
      <c r="E12" s="101">
        <v>-250</v>
      </c>
      <c r="F12" s="101">
        <v>-250</v>
      </c>
      <c r="G12" s="101">
        <f t="shared" si="0"/>
        <v>-1000</v>
      </c>
    </row>
    <row r="13" spans="2:7">
      <c r="B13" s="244" t="s">
        <v>240</v>
      </c>
      <c r="C13" s="101"/>
      <c r="D13" s="101"/>
      <c r="E13" s="101"/>
      <c r="F13" s="101"/>
      <c r="G13" s="101">
        <f t="shared" si="0"/>
        <v>0</v>
      </c>
    </row>
    <row r="14" spans="2:7" ht="15.75" customHeight="1">
      <c r="B14" s="244" t="s">
        <v>248</v>
      </c>
      <c r="C14" s="101"/>
      <c r="D14" s="101"/>
      <c r="E14" s="101"/>
      <c r="F14" s="101"/>
      <c r="G14" s="101">
        <f t="shared" si="0"/>
        <v>0</v>
      </c>
    </row>
    <row r="15" spans="2:7" ht="15.75" thickBot="1">
      <c r="B15" s="244"/>
      <c r="C15" s="101"/>
      <c r="D15" s="101"/>
      <c r="E15" s="101"/>
      <c r="F15" s="101"/>
      <c r="G15" s="101"/>
    </row>
    <row r="16" spans="2:7" ht="15.75" customHeight="1" thickBot="1">
      <c r="B16" s="245" t="s">
        <v>0</v>
      </c>
      <c r="C16" s="87">
        <f>SUM(C8:C15)</f>
        <v>-5850</v>
      </c>
      <c r="D16" s="87">
        <f>SUM(D8:D15)</f>
        <v>-5850</v>
      </c>
      <c r="E16" s="87">
        <f>SUM(E8:E15)</f>
        <v>-5850</v>
      </c>
      <c r="F16" s="87">
        <f>SUM(F8:F15)</f>
        <v>-5850</v>
      </c>
      <c r="G16" s="87">
        <f>SUM(G8:G15)</f>
        <v>-23400</v>
      </c>
    </row>
    <row r="17" spans="2:7" s="130" customFormat="1" ht="15.75" customHeight="1">
      <c r="B17" s="129"/>
    </row>
    <row r="18" spans="2:7" s="130" customFormat="1" ht="15.75" customHeight="1">
      <c r="B18" s="129"/>
      <c r="C18"/>
      <c r="D18"/>
      <c r="E18"/>
      <c r="F18"/>
      <c r="G18"/>
    </row>
    <row r="19" spans="2:7" ht="18.75" thickBot="1">
      <c r="B19" s="43" t="s">
        <v>75</v>
      </c>
    </row>
    <row r="20" spans="2:7" ht="16.5" thickBot="1">
      <c r="C20" s="960" t="s">
        <v>251</v>
      </c>
      <c r="D20" s="961"/>
      <c r="E20" s="961"/>
      <c r="F20" s="961"/>
      <c r="G20" s="962"/>
    </row>
    <row r="21" spans="2:7" ht="15.75">
      <c r="B21" s="117"/>
      <c r="C21" s="241" t="s">
        <v>156</v>
      </c>
      <c r="D21" s="241" t="s">
        <v>220</v>
      </c>
      <c r="E21" s="241" t="s">
        <v>157</v>
      </c>
      <c r="F21" s="241" t="s">
        <v>221</v>
      </c>
      <c r="G21" s="241" t="s">
        <v>0</v>
      </c>
    </row>
    <row r="22" spans="2:7" s="117" customFormat="1" ht="16.5" thickBot="1">
      <c r="C22" s="83" t="s">
        <v>42</v>
      </c>
      <c r="D22" s="83" t="s">
        <v>42</v>
      </c>
      <c r="E22" s="83" t="s">
        <v>42</v>
      </c>
      <c r="F22" s="83" t="s">
        <v>42</v>
      </c>
      <c r="G22" s="83" t="s">
        <v>42</v>
      </c>
    </row>
    <row r="23" spans="2:7" s="117" customFormat="1">
      <c r="B23" s="243" t="s">
        <v>236</v>
      </c>
      <c r="C23" s="101">
        <v>-1250</v>
      </c>
      <c r="D23" s="101">
        <v>-1250</v>
      </c>
      <c r="E23" s="101">
        <v>-1250</v>
      </c>
      <c r="F23" s="101">
        <v>-1250</v>
      </c>
      <c r="G23" s="101">
        <f t="shared" ref="G23:G29" si="1">SUM(C23:F23)</f>
        <v>-5000</v>
      </c>
    </row>
    <row r="24" spans="2:7" s="117" customFormat="1">
      <c r="B24" s="244" t="s">
        <v>237</v>
      </c>
      <c r="C24" s="101">
        <v>-750</v>
      </c>
      <c r="D24" s="101">
        <v>-750</v>
      </c>
      <c r="E24" s="101">
        <v>-750</v>
      </c>
      <c r="F24" s="101">
        <v>-750</v>
      </c>
      <c r="G24" s="101">
        <f t="shared" si="1"/>
        <v>-3000</v>
      </c>
    </row>
    <row r="25" spans="2:7" s="117" customFormat="1">
      <c r="B25" s="244" t="s">
        <v>238</v>
      </c>
      <c r="C25" s="101"/>
      <c r="D25" s="101"/>
      <c r="E25" s="101"/>
      <c r="F25" s="101"/>
      <c r="G25" s="101">
        <f t="shared" si="1"/>
        <v>0</v>
      </c>
    </row>
    <row r="26" spans="2:7" s="117" customFormat="1">
      <c r="B26" s="244" t="s">
        <v>239</v>
      </c>
      <c r="C26" s="101">
        <v>-375</v>
      </c>
      <c r="D26" s="101">
        <v>-375</v>
      </c>
      <c r="E26" s="101">
        <v>-375</v>
      </c>
      <c r="F26" s="101">
        <v>-375</v>
      </c>
      <c r="G26" s="101">
        <f t="shared" si="1"/>
        <v>-1500</v>
      </c>
    </row>
    <row r="27" spans="2:7" s="117" customFormat="1">
      <c r="B27" s="244" t="s">
        <v>232</v>
      </c>
      <c r="C27" s="101">
        <v>-125</v>
      </c>
      <c r="D27" s="101">
        <v>-125</v>
      </c>
      <c r="E27" s="101">
        <v>-125</v>
      </c>
      <c r="F27" s="101">
        <v>-125</v>
      </c>
      <c r="G27" s="101">
        <f t="shared" si="1"/>
        <v>-500</v>
      </c>
    </row>
    <row r="28" spans="2:7" s="117" customFormat="1">
      <c r="B28" s="244" t="s">
        <v>240</v>
      </c>
      <c r="C28" s="101"/>
      <c r="D28" s="101"/>
      <c r="E28" s="101"/>
      <c r="F28" s="101"/>
      <c r="G28" s="101">
        <f t="shared" si="1"/>
        <v>0</v>
      </c>
    </row>
    <row r="29" spans="2:7" s="117" customFormat="1">
      <c r="B29" s="244" t="s">
        <v>248</v>
      </c>
      <c r="C29" s="101"/>
      <c r="D29" s="101"/>
      <c r="E29" s="101"/>
      <c r="F29" s="101"/>
      <c r="G29" s="101">
        <f t="shared" si="1"/>
        <v>0</v>
      </c>
    </row>
    <row r="30" spans="2:7" s="117" customFormat="1" ht="15.75" thickBot="1">
      <c r="B30" s="244"/>
      <c r="C30" s="101"/>
      <c r="D30" s="101"/>
      <c r="E30" s="101"/>
      <c r="F30" s="101"/>
      <c r="G30" s="101"/>
    </row>
    <row r="31" spans="2:7" s="117" customFormat="1" ht="16.5" thickBot="1">
      <c r="B31" s="245" t="s">
        <v>0</v>
      </c>
      <c r="C31" s="87">
        <f>SUM(C23:C30)</f>
        <v>-2500</v>
      </c>
      <c r="D31" s="87">
        <f>SUM(D23:D30)</f>
        <v>-2500</v>
      </c>
      <c r="E31" s="87">
        <f>SUM(E23:E30)</f>
        <v>-2500</v>
      </c>
      <c r="F31" s="87">
        <f>SUM(F23:F30)</f>
        <v>-2500</v>
      </c>
      <c r="G31" s="87">
        <f>SUM(G23:G30)</f>
        <v>-10000</v>
      </c>
    </row>
    <row r="32" spans="2:7" s="117" customFormat="1" ht="15.75" customHeight="1">
      <c r="C32"/>
      <c r="D32"/>
      <c r="E32"/>
      <c r="F32"/>
      <c r="G32"/>
    </row>
    <row r="33" spans="1:7" s="130" customFormat="1" ht="15.75" customHeight="1" thickBot="1">
      <c r="B33" s="129"/>
      <c r="C33"/>
      <c r="D33"/>
      <c r="E33"/>
      <c r="F33"/>
      <c r="G33"/>
    </row>
    <row r="34" spans="1:7" ht="18.75" customHeight="1" thickBot="1">
      <c r="B34" s="246" t="s">
        <v>249</v>
      </c>
      <c r="C34" s="248">
        <f>+C16+C31</f>
        <v>-8350</v>
      </c>
      <c r="D34" s="247">
        <f t="shared" ref="D34:G34" si="2">+D16+D31</f>
        <v>-8350</v>
      </c>
      <c r="E34" s="248">
        <f t="shared" si="2"/>
        <v>-8350</v>
      </c>
      <c r="F34" s="247">
        <f t="shared" si="2"/>
        <v>-8350</v>
      </c>
      <c r="G34" s="248">
        <f t="shared" si="2"/>
        <v>-33400</v>
      </c>
    </row>
    <row r="37" spans="1:7" ht="15.75">
      <c r="A37" s="74" t="s">
        <v>1151</v>
      </c>
    </row>
  </sheetData>
  <mergeCells count="3">
    <mergeCell ref="C5:G5"/>
    <mergeCell ref="C20:G20"/>
    <mergeCell ref="B1:D1"/>
  </mergeCells>
  <printOptions horizontalCentered="1"/>
  <pageMargins left="0.70866141732283472" right="0.70866141732283472" top="0.74803149606299213" bottom="0.74803149606299213" header="0.31496062992125984" footer="0.31496062992125984"/>
  <pageSetup paperSize="9" scale="82" orientation="portrait" horizontalDpi="300" r:id="rId1"/>
  <headerFooter>
    <oddFooter>&amp;L&amp;F&amp;R&amp;A</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B1:L34"/>
  <sheetViews>
    <sheetView view="pageBreakPreview" zoomScale="60" zoomScaleNormal="100" workbookViewId="0">
      <selection activeCell="G18" sqref="G18"/>
    </sheetView>
  </sheetViews>
  <sheetFormatPr defaultRowHeight="15"/>
  <cols>
    <col min="1" max="1" width="2.5546875" customWidth="1"/>
    <col min="2" max="2" width="33.88671875" customWidth="1"/>
    <col min="3" max="6" width="9" bestFit="1" customWidth="1"/>
    <col min="7" max="7" width="10.33203125" bestFit="1" customWidth="1"/>
    <col min="8" max="11" width="9" bestFit="1" customWidth="1"/>
    <col min="12" max="12" width="9.88671875" bestFit="1" customWidth="1"/>
    <col min="255" max="255" width="49.21875" bestFit="1" customWidth="1"/>
    <col min="511" max="511" width="49.21875" bestFit="1" customWidth="1"/>
    <col min="767" max="767" width="49.21875" bestFit="1" customWidth="1"/>
    <col min="1023" max="1023" width="49.21875" bestFit="1" customWidth="1"/>
    <col min="1279" max="1279" width="49.21875" bestFit="1" customWidth="1"/>
    <col min="1535" max="1535" width="49.21875" bestFit="1" customWidth="1"/>
    <col min="1791" max="1791" width="49.21875" bestFit="1" customWidth="1"/>
    <col min="2047" max="2047" width="49.21875" bestFit="1" customWidth="1"/>
    <col min="2303" max="2303" width="49.21875" bestFit="1" customWidth="1"/>
    <col min="2559" max="2559" width="49.21875" bestFit="1" customWidth="1"/>
    <col min="2815" max="2815" width="49.21875" bestFit="1" customWidth="1"/>
    <col min="3071" max="3071" width="49.21875" bestFit="1" customWidth="1"/>
    <col min="3327" max="3327" width="49.21875" bestFit="1" customWidth="1"/>
    <col min="3583" max="3583" width="49.21875" bestFit="1" customWidth="1"/>
    <col min="3839" max="3839" width="49.21875" bestFit="1" customWidth="1"/>
    <col min="4095" max="4095" width="49.21875" bestFit="1" customWidth="1"/>
    <col min="4351" max="4351" width="49.21875" bestFit="1" customWidth="1"/>
    <col min="4607" max="4607" width="49.21875" bestFit="1" customWidth="1"/>
    <col min="4863" max="4863" width="49.21875" bestFit="1" customWidth="1"/>
    <col min="5119" max="5119" width="49.21875" bestFit="1" customWidth="1"/>
    <col min="5375" max="5375" width="49.21875" bestFit="1" customWidth="1"/>
    <col min="5631" max="5631" width="49.21875" bestFit="1" customWidth="1"/>
    <col min="5887" max="5887" width="49.21875" bestFit="1" customWidth="1"/>
    <col min="6143" max="6143" width="49.21875" bestFit="1" customWidth="1"/>
    <col min="6399" max="6399" width="49.21875" bestFit="1" customWidth="1"/>
    <col min="6655" max="6655" width="49.21875" bestFit="1" customWidth="1"/>
    <col min="6911" max="6911" width="49.21875" bestFit="1" customWidth="1"/>
    <col min="7167" max="7167" width="49.21875" bestFit="1" customWidth="1"/>
    <col min="7423" max="7423" width="49.21875" bestFit="1" customWidth="1"/>
    <col min="7679" max="7679" width="49.21875" bestFit="1" customWidth="1"/>
    <col min="7935" max="7935" width="49.21875" bestFit="1" customWidth="1"/>
    <col min="8191" max="8191" width="49.21875" bestFit="1" customWidth="1"/>
    <col min="8447" max="8447" width="49.21875" bestFit="1" customWidth="1"/>
    <col min="8703" max="8703" width="49.21875" bestFit="1" customWidth="1"/>
    <col min="8959" max="8959" width="49.21875" bestFit="1" customWidth="1"/>
    <col min="9215" max="9215" width="49.21875" bestFit="1" customWidth="1"/>
    <col min="9471" max="9471" width="49.21875" bestFit="1" customWidth="1"/>
    <col min="9727" max="9727" width="49.21875" bestFit="1" customWidth="1"/>
    <col min="9983" max="9983" width="49.21875" bestFit="1" customWidth="1"/>
    <col min="10239" max="10239" width="49.21875" bestFit="1" customWidth="1"/>
    <col min="10495" max="10495" width="49.21875" bestFit="1" customWidth="1"/>
    <col min="10751" max="10751" width="49.21875" bestFit="1" customWidth="1"/>
    <col min="11007" max="11007" width="49.21875" bestFit="1" customWidth="1"/>
    <col min="11263" max="11263" width="49.21875" bestFit="1" customWidth="1"/>
    <col min="11519" max="11519" width="49.21875" bestFit="1" customWidth="1"/>
    <col min="11775" max="11775" width="49.21875" bestFit="1" customWidth="1"/>
    <col min="12031" max="12031" width="49.21875" bestFit="1" customWidth="1"/>
    <col min="12287" max="12287" width="49.21875" bestFit="1" customWidth="1"/>
    <col min="12543" max="12543" width="49.21875" bestFit="1" customWidth="1"/>
    <col min="12799" max="12799" width="49.21875" bestFit="1" customWidth="1"/>
    <col min="13055" max="13055" width="49.21875" bestFit="1" customWidth="1"/>
    <col min="13311" max="13311" width="49.21875" bestFit="1" customWidth="1"/>
    <col min="13567" max="13567" width="49.21875" bestFit="1" customWidth="1"/>
    <col min="13823" max="13823" width="49.21875" bestFit="1" customWidth="1"/>
    <col min="14079" max="14079" width="49.21875" bestFit="1" customWidth="1"/>
    <col min="14335" max="14335" width="49.21875" bestFit="1" customWidth="1"/>
    <col min="14591" max="14591" width="49.21875" bestFit="1" customWidth="1"/>
    <col min="14847" max="14847" width="49.21875" bestFit="1" customWidth="1"/>
    <col min="15103" max="15103" width="49.21875" bestFit="1" customWidth="1"/>
    <col min="15359" max="15359" width="49.21875" bestFit="1" customWidth="1"/>
    <col min="15615" max="15615" width="49.21875" bestFit="1" customWidth="1"/>
    <col min="15871" max="15871" width="49.21875" bestFit="1" customWidth="1"/>
    <col min="16127" max="16127" width="49.21875" bestFit="1" customWidth="1"/>
  </cols>
  <sheetData>
    <row r="1" spans="2:12" ht="15.75">
      <c r="B1" s="951" t="s">
        <v>1139</v>
      </c>
      <c r="C1" s="951"/>
      <c r="D1" s="951"/>
      <c r="E1" s="951"/>
    </row>
    <row r="3" spans="2:12" ht="18">
      <c r="B3" s="43" t="s">
        <v>74</v>
      </c>
      <c r="C3" s="115" t="str">
        <f>+'[2]Plan Summary'!B1</f>
        <v>ABMU</v>
      </c>
    </row>
    <row r="4" spans="2:12" ht="15.75" thickBot="1"/>
    <row r="5" spans="2:12" ht="15.75" customHeight="1" thickBot="1">
      <c r="C5" s="960" t="s">
        <v>252</v>
      </c>
      <c r="D5" s="961"/>
      <c r="E5" s="961"/>
      <c r="F5" s="961"/>
      <c r="G5" s="962"/>
      <c r="H5" s="960" t="s">
        <v>253</v>
      </c>
      <c r="I5" s="961"/>
      <c r="J5" s="961"/>
      <c r="K5" s="961"/>
      <c r="L5" s="962"/>
    </row>
    <row r="6" spans="2:12" ht="15.75">
      <c r="B6" s="117"/>
      <c r="C6" s="241" t="s">
        <v>156</v>
      </c>
      <c r="D6" s="241" t="s">
        <v>220</v>
      </c>
      <c r="E6" s="241" t="s">
        <v>157</v>
      </c>
      <c r="F6" s="241" t="s">
        <v>221</v>
      </c>
      <c r="G6" s="241" t="s">
        <v>0</v>
      </c>
      <c r="H6" s="241" t="s">
        <v>156</v>
      </c>
      <c r="I6" s="241" t="s">
        <v>220</v>
      </c>
      <c r="J6" s="241" t="s">
        <v>157</v>
      </c>
      <c r="K6" s="241" t="s">
        <v>221</v>
      </c>
      <c r="L6" s="241" t="s">
        <v>0</v>
      </c>
    </row>
    <row r="7" spans="2:12" ht="16.5" thickBot="1">
      <c r="B7" s="117"/>
      <c r="C7" s="83" t="s">
        <v>42</v>
      </c>
      <c r="D7" s="83" t="s">
        <v>42</v>
      </c>
      <c r="E7" s="83" t="s">
        <v>42</v>
      </c>
      <c r="F7" s="83" t="s">
        <v>42</v>
      </c>
      <c r="G7" s="83" t="s">
        <v>42</v>
      </c>
      <c r="H7" s="83" t="s">
        <v>42</v>
      </c>
      <c r="I7" s="83" t="s">
        <v>42</v>
      </c>
      <c r="J7" s="83" t="s">
        <v>42</v>
      </c>
      <c r="K7" s="83" t="s">
        <v>42</v>
      </c>
      <c r="L7" s="83" t="s">
        <v>42</v>
      </c>
    </row>
    <row r="8" spans="2:12" ht="15.75" customHeight="1">
      <c r="B8" s="243" t="s">
        <v>236</v>
      </c>
      <c r="C8" s="101">
        <v>-3730</v>
      </c>
      <c r="D8" s="101">
        <v>-3730</v>
      </c>
      <c r="E8" s="101">
        <v>-3730</v>
      </c>
      <c r="F8" s="101">
        <v>-3730</v>
      </c>
      <c r="G8" s="101">
        <f t="shared" ref="G8:G14" si="0">SUM(C8:F8)</f>
        <v>-14920</v>
      </c>
      <c r="H8" s="101">
        <v>-3017</v>
      </c>
      <c r="I8" s="101">
        <v>-3018</v>
      </c>
      <c r="J8" s="101">
        <v>-3017</v>
      </c>
      <c r="K8" s="101">
        <v>-3018</v>
      </c>
      <c r="L8" s="101">
        <f t="shared" ref="L8:L14" si="1">SUM(H8:K8)</f>
        <v>-12070</v>
      </c>
    </row>
    <row r="9" spans="2:12">
      <c r="B9" s="244" t="s">
        <v>237</v>
      </c>
      <c r="C9" s="101">
        <v>-2332</v>
      </c>
      <c r="D9" s="101">
        <v>-2332</v>
      </c>
      <c r="E9" s="101">
        <v>-2333</v>
      </c>
      <c r="F9" s="101">
        <v>-2333</v>
      </c>
      <c r="G9" s="101">
        <f t="shared" si="0"/>
        <v>-9330</v>
      </c>
      <c r="H9" s="101">
        <v>-1895</v>
      </c>
      <c r="I9" s="101">
        <v>-1895</v>
      </c>
      <c r="J9" s="101">
        <v>-1895</v>
      </c>
      <c r="K9" s="101">
        <v>-1895</v>
      </c>
      <c r="L9" s="101">
        <f t="shared" si="1"/>
        <v>-7580</v>
      </c>
    </row>
    <row r="10" spans="2:12">
      <c r="B10" s="244" t="s">
        <v>238</v>
      </c>
      <c r="C10" s="101"/>
      <c r="D10" s="101"/>
      <c r="E10" s="101"/>
      <c r="F10" s="101"/>
      <c r="G10" s="101">
        <f t="shared" si="0"/>
        <v>0</v>
      </c>
      <c r="H10" s="101"/>
      <c r="I10" s="101"/>
      <c r="J10" s="101"/>
      <c r="K10" s="101"/>
      <c r="L10" s="101">
        <f t="shared" si="1"/>
        <v>0</v>
      </c>
    </row>
    <row r="11" spans="2:12" ht="15.75" customHeight="1">
      <c r="B11" s="244" t="s">
        <v>239</v>
      </c>
      <c r="C11" s="101">
        <v>-375</v>
      </c>
      <c r="D11" s="101">
        <v>-375</v>
      </c>
      <c r="E11" s="101">
        <v>-375</v>
      </c>
      <c r="F11" s="101">
        <v>-375</v>
      </c>
      <c r="G11" s="101">
        <f t="shared" si="0"/>
        <v>-1500</v>
      </c>
      <c r="H11" s="101">
        <v>-375</v>
      </c>
      <c r="I11" s="101">
        <v>-375</v>
      </c>
      <c r="J11" s="101">
        <v>-375</v>
      </c>
      <c r="K11" s="101">
        <v>-375</v>
      </c>
      <c r="L11" s="101">
        <f t="shared" si="1"/>
        <v>-1500</v>
      </c>
    </row>
    <row r="12" spans="2:12">
      <c r="B12" s="244" t="s">
        <v>232</v>
      </c>
      <c r="C12" s="101">
        <v>-250</v>
      </c>
      <c r="D12" s="101">
        <v>-250</v>
      </c>
      <c r="E12" s="101">
        <v>-250</v>
      </c>
      <c r="F12" s="101">
        <v>-250</v>
      </c>
      <c r="G12" s="101">
        <f t="shared" si="0"/>
        <v>-1000</v>
      </c>
      <c r="H12" s="101">
        <v>-250</v>
      </c>
      <c r="I12" s="101">
        <v>-250</v>
      </c>
      <c r="J12" s="101">
        <v>-250</v>
      </c>
      <c r="K12" s="101">
        <v>-250</v>
      </c>
      <c r="L12" s="101">
        <f t="shared" si="1"/>
        <v>-1000</v>
      </c>
    </row>
    <row r="13" spans="2:12">
      <c r="B13" s="244" t="s">
        <v>240</v>
      </c>
      <c r="C13" s="101"/>
      <c r="D13" s="101"/>
      <c r="E13" s="101"/>
      <c r="F13" s="101"/>
      <c r="G13" s="101">
        <f t="shared" si="0"/>
        <v>0</v>
      </c>
      <c r="H13" s="101"/>
      <c r="I13" s="101"/>
      <c r="J13" s="101"/>
      <c r="K13" s="101"/>
      <c r="L13" s="101">
        <f t="shared" si="1"/>
        <v>0</v>
      </c>
    </row>
    <row r="14" spans="2:12" ht="15.75" customHeight="1">
      <c r="B14" s="244" t="s">
        <v>248</v>
      </c>
      <c r="C14" s="101"/>
      <c r="D14" s="101"/>
      <c r="E14" s="101"/>
      <c r="F14" s="101"/>
      <c r="G14" s="101">
        <f t="shared" si="0"/>
        <v>0</v>
      </c>
      <c r="H14" s="101"/>
      <c r="I14" s="101"/>
      <c r="J14" s="101"/>
      <c r="K14" s="101"/>
      <c r="L14" s="101">
        <f t="shared" si="1"/>
        <v>0</v>
      </c>
    </row>
    <row r="15" spans="2:12" ht="15.75" thickBot="1">
      <c r="B15" s="244"/>
      <c r="C15" s="101"/>
      <c r="D15" s="101"/>
      <c r="E15" s="101"/>
      <c r="F15" s="101"/>
      <c r="G15" s="101"/>
      <c r="H15" s="101"/>
      <c r="I15" s="101"/>
      <c r="J15" s="101"/>
      <c r="K15" s="101"/>
      <c r="L15" s="101"/>
    </row>
    <row r="16" spans="2:12" ht="15.75" customHeight="1" thickBot="1">
      <c r="B16" s="245" t="s">
        <v>0</v>
      </c>
      <c r="C16" s="87">
        <f t="shared" ref="C16:L16" si="2">SUM(C8:C15)</f>
        <v>-6687</v>
      </c>
      <c r="D16" s="87">
        <f t="shared" si="2"/>
        <v>-6687</v>
      </c>
      <c r="E16" s="87">
        <f t="shared" si="2"/>
        <v>-6688</v>
      </c>
      <c r="F16" s="87">
        <f t="shared" si="2"/>
        <v>-6688</v>
      </c>
      <c r="G16" s="87">
        <f t="shared" si="2"/>
        <v>-26750</v>
      </c>
      <c r="H16" s="87">
        <f t="shared" si="2"/>
        <v>-5537</v>
      </c>
      <c r="I16" s="87">
        <f t="shared" si="2"/>
        <v>-5538</v>
      </c>
      <c r="J16" s="87">
        <f t="shared" si="2"/>
        <v>-5537</v>
      </c>
      <c r="K16" s="87">
        <f t="shared" si="2"/>
        <v>-5538</v>
      </c>
      <c r="L16" s="87">
        <f t="shared" si="2"/>
        <v>-22150</v>
      </c>
    </row>
    <row r="17" spans="2:12" s="130" customFormat="1" ht="15.75" customHeight="1">
      <c r="B17" s="129"/>
    </row>
    <row r="18" spans="2:12" s="130" customFormat="1" ht="15.75" customHeight="1">
      <c r="B18" s="129"/>
      <c r="C18"/>
      <c r="D18"/>
      <c r="E18"/>
      <c r="F18"/>
      <c r="G18"/>
    </row>
    <row r="19" spans="2:12" ht="18.75" thickBot="1">
      <c r="B19" s="43" t="s">
        <v>75</v>
      </c>
    </row>
    <row r="20" spans="2:12" ht="16.5" thickBot="1">
      <c r="C20" s="960" t="s">
        <v>252</v>
      </c>
      <c r="D20" s="961"/>
      <c r="E20" s="961"/>
      <c r="F20" s="961"/>
      <c r="G20" s="962"/>
      <c r="H20" s="960" t="s">
        <v>253</v>
      </c>
      <c r="I20" s="961"/>
      <c r="J20" s="961"/>
      <c r="K20" s="961"/>
      <c r="L20" s="962"/>
    </row>
    <row r="21" spans="2:12" ht="15.75">
      <c r="B21" s="117"/>
      <c r="C21" s="241" t="s">
        <v>156</v>
      </c>
      <c r="D21" s="241" t="s">
        <v>220</v>
      </c>
      <c r="E21" s="241" t="s">
        <v>157</v>
      </c>
      <c r="F21" s="241" t="s">
        <v>221</v>
      </c>
      <c r="G21" s="241" t="s">
        <v>0</v>
      </c>
      <c r="H21" s="241" t="s">
        <v>156</v>
      </c>
      <c r="I21" s="241" t="s">
        <v>220</v>
      </c>
      <c r="J21" s="241" t="s">
        <v>157</v>
      </c>
      <c r="K21" s="241" t="s">
        <v>221</v>
      </c>
      <c r="L21" s="241" t="s">
        <v>0</v>
      </c>
    </row>
    <row r="22" spans="2:12" s="117" customFormat="1" ht="16.5" thickBot="1">
      <c r="C22" s="83" t="s">
        <v>42</v>
      </c>
      <c r="D22" s="83" t="s">
        <v>42</v>
      </c>
      <c r="E22" s="83" t="s">
        <v>42</v>
      </c>
      <c r="F22" s="83" t="s">
        <v>42</v>
      </c>
      <c r="G22" s="83" t="s">
        <v>42</v>
      </c>
      <c r="H22" s="83" t="s">
        <v>42</v>
      </c>
      <c r="I22" s="83" t="s">
        <v>42</v>
      </c>
      <c r="J22" s="83" t="s">
        <v>42</v>
      </c>
      <c r="K22" s="83" t="s">
        <v>42</v>
      </c>
      <c r="L22" s="83" t="s">
        <v>42</v>
      </c>
    </row>
    <row r="23" spans="2:12" s="117" customFormat="1">
      <c r="B23" s="243" t="s">
        <v>236</v>
      </c>
      <c r="C23" s="101">
        <v>-1250</v>
      </c>
      <c r="D23" s="101">
        <v>-1250</v>
      </c>
      <c r="E23" s="101">
        <v>-1250</v>
      </c>
      <c r="F23" s="101">
        <v>-1250</v>
      </c>
      <c r="G23" s="101">
        <f t="shared" ref="G23:G29" si="3">SUM(C23:F23)</f>
        <v>-5000</v>
      </c>
      <c r="H23" s="101">
        <v>-1250</v>
      </c>
      <c r="I23" s="101">
        <v>-1250</v>
      </c>
      <c r="J23" s="101">
        <v>-1250</v>
      </c>
      <c r="K23" s="101">
        <v>-1250</v>
      </c>
      <c r="L23" s="101">
        <f t="shared" ref="L23:L29" si="4">SUM(H23:K23)</f>
        <v>-5000</v>
      </c>
    </row>
    <row r="24" spans="2:12" s="117" customFormat="1">
      <c r="B24" s="244" t="s">
        <v>237</v>
      </c>
      <c r="C24" s="101">
        <v>-750</v>
      </c>
      <c r="D24" s="101">
        <v>-750</v>
      </c>
      <c r="E24" s="101">
        <v>-750</v>
      </c>
      <c r="F24" s="101">
        <v>-750</v>
      </c>
      <c r="G24" s="101">
        <f t="shared" si="3"/>
        <v>-3000</v>
      </c>
      <c r="H24" s="101">
        <v>-750</v>
      </c>
      <c r="I24" s="101">
        <v>-750</v>
      </c>
      <c r="J24" s="101">
        <v>-750</v>
      </c>
      <c r="K24" s="101">
        <v>-750</v>
      </c>
      <c r="L24" s="101">
        <f t="shared" si="4"/>
        <v>-3000</v>
      </c>
    </row>
    <row r="25" spans="2:12" s="117" customFormat="1">
      <c r="B25" s="244" t="s">
        <v>238</v>
      </c>
      <c r="C25" s="101"/>
      <c r="D25" s="101"/>
      <c r="E25" s="101"/>
      <c r="F25" s="101"/>
      <c r="G25" s="101">
        <f t="shared" si="3"/>
        <v>0</v>
      </c>
      <c r="H25" s="101"/>
      <c r="I25" s="101"/>
      <c r="J25" s="101"/>
      <c r="K25" s="101"/>
      <c r="L25" s="101">
        <f t="shared" si="4"/>
        <v>0</v>
      </c>
    </row>
    <row r="26" spans="2:12" s="117" customFormat="1">
      <c r="B26" s="244" t="s">
        <v>239</v>
      </c>
      <c r="C26" s="101">
        <v>-375</v>
      </c>
      <c r="D26" s="101">
        <v>-375</v>
      </c>
      <c r="E26" s="101">
        <v>-375</v>
      </c>
      <c r="F26" s="101">
        <v>-375</v>
      </c>
      <c r="G26" s="101">
        <f t="shared" si="3"/>
        <v>-1500</v>
      </c>
      <c r="H26" s="101">
        <v>-375</v>
      </c>
      <c r="I26" s="101">
        <v>-375</v>
      </c>
      <c r="J26" s="101">
        <v>-375</v>
      </c>
      <c r="K26" s="101">
        <v>-375</v>
      </c>
      <c r="L26" s="101">
        <f t="shared" si="4"/>
        <v>-1500</v>
      </c>
    </row>
    <row r="27" spans="2:12" s="117" customFormat="1">
      <c r="B27" s="244" t="s">
        <v>232</v>
      </c>
      <c r="C27" s="101"/>
      <c r="D27" s="101"/>
      <c r="E27" s="101"/>
      <c r="F27" s="101"/>
      <c r="G27" s="101">
        <f t="shared" si="3"/>
        <v>0</v>
      </c>
      <c r="H27" s="101"/>
      <c r="I27" s="101"/>
      <c r="J27" s="101"/>
      <c r="K27" s="101"/>
      <c r="L27" s="101">
        <f t="shared" si="4"/>
        <v>0</v>
      </c>
    </row>
    <row r="28" spans="2:12" s="117" customFormat="1">
      <c r="B28" s="244" t="s">
        <v>240</v>
      </c>
      <c r="C28" s="101"/>
      <c r="D28" s="101"/>
      <c r="E28" s="101"/>
      <c r="F28" s="101"/>
      <c r="G28" s="101">
        <f t="shared" si="3"/>
        <v>0</v>
      </c>
      <c r="H28" s="101"/>
      <c r="I28" s="101"/>
      <c r="J28" s="101"/>
      <c r="K28" s="101"/>
      <c r="L28" s="101">
        <f t="shared" si="4"/>
        <v>0</v>
      </c>
    </row>
    <row r="29" spans="2:12" s="117" customFormat="1">
      <c r="B29" s="244" t="s">
        <v>248</v>
      </c>
      <c r="C29" s="101"/>
      <c r="D29" s="101"/>
      <c r="E29" s="101"/>
      <c r="F29" s="101"/>
      <c r="G29" s="101">
        <f t="shared" si="3"/>
        <v>0</v>
      </c>
      <c r="H29" s="101"/>
      <c r="I29" s="101"/>
      <c r="J29" s="101"/>
      <c r="K29" s="101"/>
      <c r="L29" s="101">
        <f t="shared" si="4"/>
        <v>0</v>
      </c>
    </row>
    <row r="30" spans="2:12" s="117" customFormat="1" ht="15.75" thickBot="1">
      <c r="B30" s="244"/>
      <c r="C30" s="101"/>
      <c r="D30" s="101"/>
      <c r="E30" s="101"/>
      <c r="F30" s="101"/>
      <c r="G30" s="101"/>
      <c r="H30" s="101"/>
      <c r="I30" s="101"/>
      <c r="J30" s="101"/>
      <c r="K30" s="101"/>
      <c r="L30" s="101"/>
    </row>
    <row r="31" spans="2:12" s="117" customFormat="1" ht="16.5" thickBot="1">
      <c r="B31" s="245" t="s">
        <v>0</v>
      </c>
      <c r="C31" s="87">
        <f t="shared" ref="C31:L31" si="5">SUM(C23:C30)</f>
        <v>-2375</v>
      </c>
      <c r="D31" s="87">
        <f t="shared" si="5"/>
        <v>-2375</v>
      </c>
      <c r="E31" s="87">
        <f t="shared" si="5"/>
        <v>-2375</v>
      </c>
      <c r="F31" s="87">
        <f t="shared" si="5"/>
        <v>-2375</v>
      </c>
      <c r="G31" s="87">
        <f t="shared" si="5"/>
        <v>-9500</v>
      </c>
      <c r="H31" s="87">
        <f t="shared" si="5"/>
        <v>-2375</v>
      </c>
      <c r="I31" s="87">
        <f t="shared" si="5"/>
        <v>-2375</v>
      </c>
      <c r="J31" s="87">
        <f t="shared" si="5"/>
        <v>-2375</v>
      </c>
      <c r="K31" s="87">
        <f t="shared" si="5"/>
        <v>-2375</v>
      </c>
      <c r="L31" s="87">
        <f t="shared" si="5"/>
        <v>-9500</v>
      </c>
    </row>
    <row r="32" spans="2:12" s="117" customFormat="1" ht="15.75" customHeight="1">
      <c r="C32"/>
      <c r="D32"/>
      <c r="E32"/>
      <c r="F32"/>
      <c r="G32"/>
      <c r="H32"/>
      <c r="I32"/>
      <c r="J32"/>
      <c r="K32"/>
      <c r="L32"/>
    </row>
    <row r="33" spans="2:12" s="130" customFormat="1" ht="15.75" customHeight="1" thickBot="1">
      <c r="B33" s="129"/>
      <c r="C33"/>
      <c r="D33"/>
      <c r="E33"/>
      <c r="F33"/>
      <c r="G33"/>
      <c r="H33"/>
      <c r="I33"/>
      <c r="J33"/>
      <c r="K33"/>
      <c r="L33"/>
    </row>
    <row r="34" spans="2:12" ht="18.75" customHeight="1" thickBot="1">
      <c r="B34" s="246" t="s">
        <v>249</v>
      </c>
      <c r="C34" s="248">
        <f>+C16+C31</f>
        <v>-9062</v>
      </c>
      <c r="D34" s="247">
        <f t="shared" ref="D34:G34" si="6">+D16+D31</f>
        <v>-9062</v>
      </c>
      <c r="E34" s="248">
        <f t="shared" si="6"/>
        <v>-9063</v>
      </c>
      <c r="F34" s="247">
        <f t="shared" si="6"/>
        <v>-9063</v>
      </c>
      <c r="G34" s="248">
        <f t="shared" si="6"/>
        <v>-36250</v>
      </c>
      <c r="H34" s="248">
        <f>+H16+H31</f>
        <v>-7912</v>
      </c>
      <c r="I34" s="247">
        <f t="shared" ref="I34:L34" si="7">+I16+I31</f>
        <v>-7913</v>
      </c>
      <c r="J34" s="248">
        <f t="shared" si="7"/>
        <v>-7912</v>
      </c>
      <c r="K34" s="247">
        <f t="shared" si="7"/>
        <v>-7913</v>
      </c>
      <c r="L34" s="248">
        <f t="shared" si="7"/>
        <v>-31650</v>
      </c>
    </row>
  </sheetData>
  <mergeCells count="5">
    <mergeCell ref="C5:G5"/>
    <mergeCell ref="C20:G20"/>
    <mergeCell ref="H5:L5"/>
    <mergeCell ref="H20:L20"/>
    <mergeCell ref="B1:E1"/>
  </mergeCells>
  <printOptions horizontalCentered="1"/>
  <pageMargins left="0.23622047244094491" right="0.23622047244094491" top="0.74803149606299213" bottom="0.74803149606299213" header="0.31496062992125984" footer="0.31496062992125984"/>
  <pageSetup paperSize="9" scale="89" orientation="landscape" horizontalDpi="300"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ANNEX B</vt:lpstr>
      <vt:lpstr>Tier 1</vt:lpstr>
      <vt:lpstr>Plan Summary</vt:lpstr>
      <vt:lpstr>R P Assumptions</vt:lpstr>
      <vt:lpstr>LHB SCNE - 3 Year</vt:lpstr>
      <vt:lpstr>LHB SCNE - Profiles</vt:lpstr>
      <vt:lpstr>Expected RRL - Year 1 </vt:lpstr>
      <vt:lpstr>Year 1 Savings Plan</vt:lpstr>
      <vt:lpstr>Year 2 &amp; 3 Savings Plans</vt:lpstr>
      <vt:lpstr>Risks &amp; Mitigation</vt:lpstr>
      <vt:lpstr>Cash Flow</vt:lpstr>
      <vt:lpstr>Workforce WTE</vt:lpstr>
      <vt:lpstr>Workforce £</vt:lpstr>
      <vt:lpstr>Asset Investment Summary</vt:lpstr>
      <vt:lpstr>Asset Investment Detail</vt:lpstr>
      <vt:lpstr>Revenue Funded Infrastructure</vt:lpstr>
      <vt:lpstr>Recruitment Difficulties</vt:lpstr>
      <vt:lpstr>Workforce Changes</vt:lpstr>
      <vt:lpstr>Education Commissioning</vt:lpstr>
      <vt:lpstr>'ANNEX B'!Print_Area</vt:lpstr>
      <vt:lpstr>'Asset Investment Detail'!Print_Area</vt:lpstr>
      <vt:lpstr>'Asset Investment Summary'!Print_Area</vt:lpstr>
      <vt:lpstr>'Cash Flow'!Print_Area</vt:lpstr>
      <vt:lpstr>'Education Commissioning'!Print_Area</vt:lpstr>
      <vt:lpstr>'Expected RRL - Year 1 '!Print_Area</vt:lpstr>
      <vt:lpstr>'LHB SCNE - 3 Year'!Print_Area</vt:lpstr>
      <vt:lpstr>'LHB SCNE - Profiles'!Print_Area</vt:lpstr>
      <vt:lpstr>'Plan Summary'!Print_Area</vt:lpstr>
      <vt:lpstr>'R P Assumptions'!Print_Area</vt:lpstr>
      <vt:lpstr>'Recruitment Difficulties'!Print_Area</vt:lpstr>
      <vt:lpstr>'Revenue Funded Infrastructure'!Print_Area</vt:lpstr>
      <vt:lpstr>'Risks &amp; Mitigation'!Print_Area</vt:lpstr>
      <vt:lpstr>'Tier 1'!Print_Area</vt:lpstr>
      <vt:lpstr>'Workforce £'!Print_Area</vt:lpstr>
      <vt:lpstr>'Workforce Changes'!Print_Area</vt:lpstr>
      <vt:lpstr>'Workforce WTE'!Print_Area</vt:lpstr>
      <vt:lpstr>'Year 1 Savings Plan'!Print_Area</vt:lpstr>
      <vt:lpstr>'Year 2 &amp; 3 Savings Plans'!Print_Area</vt:lpstr>
    </vt:vector>
  </TitlesOfParts>
  <Company>NAfW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Alun (DHSS - Finance Programme Director)</dc:creator>
  <cp:lastModifiedBy>Darren P Griffiths</cp:lastModifiedBy>
  <cp:lastPrinted>2014-04-14T05:56:11Z</cp:lastPrinted>
  <dcterms:created xsi:type="dcterms:W3CDTF">2013-10-21T08:40:07Z</dcterms:created>
  <dcterms:modified xsi:type="dcterms:W3CDTF">2014-06-02T16:19:25Z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A6150384</vt:lpwstr>
  </property>
  <property fmtid="{D5CDD505-2E9C-101B-9397-08002B2CF9AE}" pid="4" name="Objective-Title">
    <vt:lpwstr>LHB Template Final</vt:lpwstr>
  </property>
  <property fmtid="{D5CDD505-2E9C-101B-9397-08002B2CF9AE}" pid="5" name="Objective-Comment">
    <vt:lpwstr/>
  </property>
  <property fmtid="{D5CDD505-2E9C-101B-9397-08002B2CF9AE}" pid="6" name="Objective-CreationStamp">
    <vt:filetime>2013-11-13T16:17:55Z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2013-11-13T16:19:55Z</vt:filetime>
  </property>
  <property fmtid="{D5CDD505-2E9C-101B-9397-08002B2CF9AE}" pid="11" name="Objective-Owner">
    <vt:lpwstr>Evans, Hannah (DHSS - Strategy, Policy &amp; Primary Care)</vt:lpwstr>
  </property>
  <property fmtid="{D5CDD505-2E9C-101B-9397-08002B2CF9AE}" pid="12" name="Objective-Path">
    <vt:lpwstr>Objective Global Folder:Corporate File Plan:POLICY DEVELOPMENT &amp; REGULATION:Policy Development - Health, Well-being &amp; Care:Policy Development - Health - Health Policies &amp; Strategies:Planning - Guidance &amp; Reference - 2013/2016:NHS Wales Planning Framework:</vt:lpwstr>
  </property>
  <property fmtid="{D5CDD505-2E9C-101B-9397-08002B2CF9AE}" pid="13" name="Objective-Parent">
    <vt:lpwstr>NHS Wales Planning Framework</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qA1058088</vt:lpwstr>
  </property>
  <property fmtid="{D5CDD505-2E9C-101B-9397-08002B2CF9AE}" pid="19" name="Objective-Classification">
    <vt:lpwstr>[Inherited - Restricted]</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2013-11-13T00:00:00Z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6" name="_NewReviewCycle">
    <vt:lpwstr/>
  </property>
</Properties>
</file>