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5" yWindow="-15" windowWidth="19260" windowHeight="5955"/>
  </bookViews>
  <sheets>
    <sheet name="ANNEX B" sheetId="20" r:id="rId1"/>
    <sheet name="Tier 1" sheetId="15" r:id="rId2"/>
    <sheet name="Plan Summary" sheetId="1" r:id="rId3"/>
    <sheet name="R P Assumptions" sheetId="2" r:id="rId4"/>
    <sheet name="LHB SCNE - 3 Year" sheetId="3" r:id="rId5"/>
    <sheet name="LHB SCNE - Profiles" sheetId="4" r:id="rId6"/>
    <sheet name="Expected RRL - Year 1 " sheetId="5" r:id="rId7"/>
    <sheet name="Year 1 Savings Plan" sheetId="6" r:id="rId8"/>
    <sheet name="Year 2 &amp; 3 Savings Plans" sheetId="13" r:id="rId9"/>
    <sheet name="Risks &amp; Mitigation" sheetId="9" r:id="rId10"/>
    <sheet name="Cash Flow" sheetId="16" r:id="rId11"/>
    <sheet name="Workforce WTE" sheetId="12" r:id="rId12"/>
    <sheet name="Workforce £" sheetId="11" r:id="rId13"/>
    <sheet name="Asset Investment Summary" sheetId="7" r:id="rId14"/>
    <sheet name="Asset Investment Detail" sheetId="8" r:id="rId15"/>
    <sheet name="Revenue Funded Infrastructure" sheetId="14" r:id="rId16"/>
    <sheet name="Recruitment Difficulties" sheetId="18" r:id="rId17"/>
    <sheet name="Workforce Changes" sheetId="17" r:id="rId18"/>
    <sheet name="Education Commissioning" sheetId="19" r:id="rId19"/>
  </sheets>
  <externalReferences>
    <externalReference r:id="rId20"/>
    <externalReference r:id="rId21"/>
    <externalReference r:id="rId22"/>
  </externalReferences>
  <definedNames>
    <definedName name="CFmonths" localSheetId="0">#REF!</definedName>
    <definedName name="CFmonths">#REF!</definedName>
    <definedName name="_xlnm.Print_Area" localSheetId="0">'ANNEX B'!$C$8:$E$29</definedName>
    <definedName name="_xlnm.Print_Area" localSheetId="14">'Asset Investment Detail'!$A$1:$N$230</definedName>
    <definedName name="_xlnm.Print_Area" localSheetId="13">'Asset Investment Summary'!$A$1:$F$37</definedName>
    <definedName name="_xlnm.Print_Area" localSheetId="10">'Cash Flow'!$A$1:$H$30</definedName>
    <definedName name="_xlnm.Print_Area" localSheetId="18">'Education Commissioning'!$A$1:$G$217</definedName>
    <definedName name="_xlnm.Print_Area" localSheetId="6">'Expected RRL - Year 1 '!$B$1:$E$64</definedName>
    <definedName name="_xlnm.Print_Area" localSheetId="4">'LHB SCNE - 3 Year'!$A$1:$E$59</definedName>
    <definedName name="_xlnm.Print_Area" localSheetId="5">'LHB SCNE - Profiles'!$A$1:$L$66</definedName>
    <definedName name="_xlnm.Print_Area" localSheetId="2">'Plan Summary'!$A$1:$H$71</definedName>
    <definedName name="_xlnm.Print_Area" localSheetId="3">'R P Assumptions'!$A$1:$J$59</definedName>
    <definedName name="_xlnm.Print_Area" localSheetId="16">'Recruitment Difficulties'!$A$1:$D$32</definedName>
    <definedName name="_xlnm.Print_Area" localSheetId="15">'Revenue Funded Infrastructure'!$A$1:$G$21</definedName>
    <definedName name="_xlnm.Print_Area" localSheetId="9">'Risks &amp; Mitigation'!$A$1:$M$35</definedName>
    <definedName name="_xlnm.Print_Area" localSheetId="1">'Tier 1'!$A$2:$Y$95</definedName>
    <definedName name="_xlnm.Print_Area" localSheetId="12">'Workforce £'!$B$1:$I$37</definedName>
    <definedName name="_xlnm.Print_Area" localSheetId="17">'Workforce Changes'!$A$1:$E$72</definedName>
    <definedName name="_xlnm.Print_Area" localSheetId="11">'Workforce WTE'!$B$1:$L$39</definedName>
    <definedName name="_xlnm.Print_Area" localSheetId="7">'Year 1 Savings Plan'!$B$1:$G$38</definedName>
    <definedName name="_xlnm.Print_Area" localSheetId="8">'Year 2 &amp; 3 Savings Plans'!$B$1:$L$35</definedName>
  </definedNames>
  <calcPr calcId="125725"/>
</workbook>
</file>

<file path=xl/calcChain.xml><?xml version="1.0" encoding="utf-8"?>
<calcChain xmlns="http://schemas.openxmlformats.org/spreadsheetml/2006/main">
  <c r="Z82" i="15"/>
  <c r="Z81"/>
  <c r="Z80"/>
  <c r="Z68"/>
  <c r="Z66"/>
  <c r="Z64"/>
  <c r="Z63"/>
  <c r="Z62"/>
  <c r="Z61"/>
  <c r="Z60"/>
  <c r="Z57"/>
  <c r="Z55"/>
  <c r="Z54"/>
  <c r="U51"/>
  <c r="T51"/>
  <c r="S51"/>
  <c r="R51"/>
  <c r="Q51"/>
  <c r="P51"/>
  <c r="O51"/>
  <c r="N51"/>
  <c r="M51"/>
  <c r="L51"/>
  <c r="K51"/>
  <c r="J51"/>
  <c r="H51"/>
  <c r="A51"/>
  <c r="U50"/>
  <c r="T50"/>
  <c r="S50"/>
  <c r="R50"/>
  <c r="Q50"/>
  <c r="P50"/>
  <c r="O50"/>
  <c r="N50"/>
  <c r="M50"/>
  <c r="L50"/>
  <c r="K50"/>
  <c r="J50"/>
  <c r="H50"/>
  <c r="A50"/>
  <c r="U49"/>
  <c r="T49"/>
  <c r="S49"/>
  <c r="R49"/>
  <c r="Q49"/>
  <c r="P49"/>
  <c r="O49"/>
  <c r="N49"/>
  <c r="M49"/>
  <c r="L49"/>
  <c r="K49"/>
  <c r="J49"/>
  <c r="H49"/>
  <c r="A49"/>
  <c r="U48"/>
  <c r="T48"/>
  <c r="S48"/>
  <c r="R48"/>
  <c r="Q48"/>
  <c r="P48"/>
  <c r="O48"/>
  <c r="N48"/>
  <c r="M48"/>
  <c r="L48"/>
  <c r="K48"/>
  <c r="J48"/>
  <c r="H48"/>
  <c r="A48"/>
  <c r="U47"/>
  <c r="T47"/>
  <c r="S47"/>
  <c r="R47"/>
  <c r="Q47"/>
  <c r="P47"/>
  <c r="O47"/>
  <c r="N47"/>
  <c r="M47"/>
  <c r="L47"/>
  <c r="K47"/>
  <c r="J47"/>
  <c r="H47"/>
  <c r="A47"/>
  <c r="U46"/>
  <c r="T46"/>
  <c r="S46"/>
  <c r="R46"/>
  <c r="Q46"/>
  <c r="P46"/>
  <c r="O46"/>
  <c r="N46"/>
  <c r="M46"/>
  <c r="L46"/>
  <c r="K46"/>
  <c r="J46"/>
  <c r="H46"/>
  <c r="A46"/>
  <c r="U45"/>
  <c r="T45"/>
  <c r="S45"/>
  <c r="R45"/>
  <c r="Q45"/>
  <c r="P45"/>
  <c r="O45"/>
  <c r="N45"/>
  <c r="M45"/>
  <c r="L45"/>
  <c r="K45"/>
  <c r="J45"/>
  <c r="H45"/>
  <c r="A45"/>
  <c r="Z43"/>
  <c r="Z42"/>
  <c r="Z41"/>
  <c r="Z40"/>
  <c r="Z38"/>
  <c r="Z37"/>
  <c r="Z33"/>
  <c r="Z32"/>
  <c r="Z31"/>
  <c r="Z30"/>
  <c r="Z29"/>
  <c r="Z28"/>
  <c r="Z27"/>
  <c r="Z26"/>
  <c r="Z25"/>
  <c r="Z21"/>
  <c r="Z20"/>
  <c r="Z19"/>
  <c r="Z18"/>
  <c r="Z17"/>
  <c r="Z16"/>
  <c r="Z14"/>
  <c r="Z13"/>
  <c r="Z12"/>
  <c r="Z11"/>
  <c r="M28" i="9" l="1"/>
  <c r="M30" s="1"/>
  <c r="L28"/>
  <c r="L30" s="1"/>
  <c r="K28"/>
  <c r="K30" s="1"/>
  <c r="I28"/>
  <c r="H28"/>
  <c r="G28"/>
  <c r="G30" s="1"/>
  <c r="I30"/>
  <c r="H30"/>
  <c r="H64"/>
  <c r="G64"/>
  <c r="F18"/>
  <c r="F19"/>
  <c r="F20"/>
  <c r="F21"/>
  <c r="F22"/>
  <c r="F23"/>
  <c r="F24"/>
  <c r="F26"/>
  <c r="F27"/>
  <c r="C28"/>
  <c r="C30" s="1"/>
  <c r="E28"/>
  <c r="E30" s="1"/>
  <c r="D30"/>
  <c r="F54"/>
  <c r="F55"/>
  <c r="F56"/>
  <c r="F57"/>
  <c r="F58"/>
  <c r="F59"/>
  <c r="F60"/>
  <c r="F62"/>
  <c r="F63"/>
  <c r="E64"/>
  <c r="A3"/>
  <c r="C3"/>
  <c r="F64" l="1"/>
  <c r="F28"/>
  <c r="K31" i="13" l="1"/>
  <c r="J31"/>
  <c r="I31"/>
  <c r="H31"/>
  <c r="F31"/>
  <c r="E31"/>
  <c r="D31"/>
  <c r="C31"/>
  <c r="L29"/>
  <c r="G29"/>
  <c r="L28"/>
  <c r="G28"/>
  <c r="L27"/>
  <c r="G27"/>
  <c r="L26"/>
  <c r="G26"/>
  <c r="L25"/>
  <c r="G25"/>
  <c r="L24"/>
  <c r="G24"/>
  <c r="L23"/>
  <c r="G23"/>
  <c r="G31" s="1"/>
  <c r="K16"/>
  <c r="K34" s="1"/>
  <c r="J16"/>
  <c r="J34" s="1"/>
  <c r="I16"/>
  <c r="I34" s="1"/>
  <c r="H16"/>
  <c r="H34" s="1"/>
  <c r="F16"/>
  <c r="F34" s="1"/>
  <c r="E16"/>
  <c r="E34" s="1"/>
  <c r="D16"/>
  <c r="D34" s="1"/>
  <c r="C16"/>
  <c r="C34" s="1"/>
  <c r="L14"/>
  <c r="G14"/>
  <c r="L13"/>
  <c r="G13"/>
  <c r="L12"/>
  <c r="G12"/>
  <c r="L11"/>
  <c r="G11"/>
  <c r="L10"/>
  <c r="G10"/>
  <c r="L9"/>
  <c r="G9"/>
  <c r="L8"/>
  <c r="G8"/>
  <c r="G16" s="1"/>
  <c r="C3"/>
  <c r="E60" i="1"/>
  <c r="C60"/>
  <c r="B60"/>
  <c r="G59"/>
  <c r="G58"/>
  <c r="G57"/>
  <c r="G56"/>
  <c r="G55"/>
  <c r="G54"/>
  <c r="G53"/>
  <c r="D53"/>
  <c r="F52"/>
  <c r="F60" s="1"/>
  <c r="D52"/>
  <c r="D60" s="1"/>
  <c r="F49"/>
  <c r="D49"/>
  <c r="B49"/>
  <c r="G48"/>
  <c r="E48"/>
  <c r="C48"/>
  <c r="G47"/>
  <c r="E47"/>
  <c r="C47"/>
  <c r="G46"/>
  <c r="E46"/>
  <c r="E49" s="1"/>
  <c r="C46"/>
  <c r="G45"/>
  <c r="E45"/>
  <c r="C45"/>
  <c r="G44"/>
  <c r="C44"/>
  <c r="G43"/>
  <c r="C43"/>
  <c r="G42"/>
  <c r="C42"/>
  <c r="G41"/>
  <c r="C41"/>
  <c r="G40"/>
  <c r="C40"/>
  <c r="G39"/>
  <c r="G49" s="1"/>
  <c r="C39"/>
  <c r="C49" s="1"/>
  <c r="F36"/>
  <c r="D36"/>
  <c r="B36"/>
  <c r="G35"/>
  <c r="E35"/>
  <c r="C35"/>
  <c r="G34"/>
  <c r="E34"/>
  <c r="C34"/>
  <c r="G33"/>
  <c r="E33"/>
  <c r="C33"/>
  <c r="G32"/>
  <c r="E32"/>
  <c r="C32"/>
  <c r="G31"/>
  <c r="E31"/>
  <c r="C31"/>
  <c r="G30"/>
  <c r="E30"/>
  <c r="C30"/>
  <c r="G29"/>
  <c r="G36" s="1"/>
  <c r="E29"/>
  <c r="E36" s="1"/>
  <c r="C29"/>
  <c r="F26"/>
  <c r="D26"/>
  <c r="B26"/>
  <c r="B62" s="1"/>
  <c r="D14" s="1"/>
  <c r="G25"/>
  <c r="E25"/>
  <c r="C25"/>
  <c r="G24"/>
  <c r="E24"/>
  <c r="C24"/>
  <c r="G23"/>
  <c r="E23"/>
  <c r="C23"/>
  <c r="G22"/>
  <c r="E22"/>
  <c r="C22"/>
  <c r="G21"/>
  <c r="E21"/>
  <c r="C21"/>
  <c r="G20"/>
  <c r="E20"/>
  <c r="C20"/>
  <c r="G19"/>
  <c r="E19"/>
  <c r="C19"/>
  <c r="G18"/>
  <c r="E18"/>
  <c r="C18"/>
  <c r="G15"/>
  <c r="E15"/>
  <c r="C15"/>
  <c r="C14"/>
  <c r="F11"/>
  <c r="D11"/>
  <c r="B11"/>
  <c r="L16" i="13" l="1"/>
  <c r="L34" s="1"/>
  <c r="L31"/>
  <c r="E26" i="1"/>
  <c r="G26"/>
  <c r="C26"/>
  <c r="C36"/>
  <c r="G52"/>
  <c r="G60" s="1"/>
  <c r="G34" i="13"/>
  <c r="D62" i="1"/>
  <c r="F14" s="1"/>
  <c r="E14"/>
  <c r="E62" s="1"/>
  <c r="C62"/>
  <c r="M194" i="8"/>
  <c r="L194"/>
  <c r="K194"/>
  <c r="J194"/>
  <c r="I194"/>
  <c r="M188"/>
  <c r="L188"/>
  <c r="K188"/>
  <c r="J188"/>
  <c r="I188"/>
  <c r="M181"/>
  <c r="L181"/>
  <c r="K181"/>
  <c r="J181"/>
  <c r="I181"/>
  <c r="M174"/>
  <c r="L174"/>
  <c r="K174"/>
  <c r="J174"/>
  <c r="I174"/>
  <c r="M168"/>
  <c r="L168"/>
  <c r="K168"/>
  <c r="I168"/>
  <c r="J164"/>
  <c r="J168" s="1"/>
  <c r="M162"/>
  <c r="L162"/>
  <c r="K162"/>
  <c r="J162"/>
  <c r="I162"/>
  <c r="M156"/>
  <c r="L156"/>
  <c r="K156"/>
  <c r="J156"/>
  <c r="I156"/>
  <c r="M150"/>
  <c r="L150"/>
  <c r="K150"/>
  <c r="J150"/>
  <c r="I150"/>
  <c r="M144"/>
  <c r="L144"/>
  <c r="K144"/>
  <c r="J144"/>
  <c r="I144"/>
  <c r="M138"/>
  <c r="L138"/>
  <c r="K138"/>
  <c r="J138"/>
  <c r="I138"/>
  <c r="M132"/>
  <c r="L132"/>
  <c r="K132"/>
  <c r="J132"/>
  <c r="I132"/>
  <c r="M126"/>
  <c r="L126"/>
  <c r="K126"/>
  <c r="J126"/>
  <c r="I126"/>
  <c r="M120"/>
  <c r="L120"/>
  <c r="K120"/>
  <c r="J120"/>
  <c r="I120"/>
  <c r="M114"/>
  <c r="L114"/>
  <c r="K114"/>
  <c r="J114"/>
  <c r="I114"/>
  <c r="M106"/>
  <c r="L106"/>
  <c r="K106"/>
  <c r="J106"/>
  <c r="I106"/>
  <c r="M100"/>
  <c r="L100"/>
  <c r="K100"/>
  <c r="J100"/>
  <c r="I100"/>
  <c r="I94"/>
  <c r="J90"/>
  <c r="K90" s="1"/>
  <c r="K94" s="1"/>
  <c r="I88"/>
  <c r="J84"/>
  <c r="J88" s="1"/>
  <c r="I82"/>
  <c r="J78"/>
  <c r="J82" s="1"/>
  <c r="M76"/>
  <c r="L76"/>
  <c r="K76"/>
  <c r="J76"/>
  <c r="I76"/>
  <c r="K70"/>
  <c r="J70"/>
  <c r="I70"/>
  <c r="L66"/>
  <c r="L70" s="1"/>
  <c r="M64"/>
  <c r="L64"/>
  <c r="K64"/>
  <c r="J64"/>
  <c r="I64"/>
  <c r="M58"/>
  <c r="K58"/>
  <c r="J58"/>
  <c r="I58"/>
  <c r="L54"/>
  <c r="L58" s="1"/>
  <c r="J52"/>
  <c r="I52"/>
  <c r="L48"/>
  <c r="L52" s="1"/>
  <c r="M46"/>
  <c r="L46"/>
  <c r="K46"/>
  <c r="J46"/>
  <c r="I46"/>
  <c r="M39"/>
  <c r="L39"/>
  <c r="K39"/>
  <c r="J39"/>
  <c r="I39"/>
  <c r="M31"/>
  <c r="L31"/>
  <c r="K31"/>
  <c r="J31"/>
  <c r="I31"/>
  <c r="M25"/>
  <c r="L25"/>
  <c r="K25"/>
  <c r="J25"/>
  <c r="I25"/>
  <c r="K19"/>
  <c r="J19"/>
  <c r="I19"/>
  <c r="L15"/>
  <c r="L19" s="1"/>
  <c r="M13"/>
  <c r="L13"/>
  <c r="K13"/>
  <c r="J13"/>
  <c r="I13"/>
  <c r="F209"/>
  <c r="E209"/>
  <c r="D209"/>
  <c r="C209"/>
  <c r="B209"/>
  <c r="F200"/>
  <c r="E200"/>
  <c r="D200"/>
  <c r="C200"/>
  <c r="B200"/>
  <c r="F194"/>
  <c r="E194"/>
  <c r="D194"/>
  <c r="C194"/>
  <c r="B194"/>
  <c r="F11" i="7"/>
  <c r="F18" s="1"/>
  <c r="E11"/>
  <c r="E18" s="1"/>
  <c r="D11"/>
  <c r="D18" s="1"/>
  <c r="C11"/>
  <c r="C18" s="1"/>
  <c r="B11"/>
  <c r="B18" s="1"/>
  <c r="G16" i="4"/>
  <c r="G15"/>
  <c r="G14"/>
  <c r="G13"/>
  <c r="G12"/>
  <c r="G11"/>
  <c r="G10"/>
  <c r="G9"/>
  <c r="G8"/>
  <c r="G27"/>
  <c r="G26"/>
  <c r="G25"/>
  <c r="G24"/>
  <c r="G23"/>
  <c r="G22"/>
  <c r="G21"/>
  <c r="G20"/>
  <c r="M15" i="8" l="1"/>
  <c r="M19" s="1"/>
  <c r="K78"/>
  <c r="K82" s="1"/>
  <c r="K48"/>
  <c r="K52" s="1"/>
  <c r="J94"/>
  <c r="M48"/>
  <c r="M52" s="1"/>
  <c r="M66"/>
  <c r="M70" s="1"/>
  <c r="F62" i="1"/>
  <c r="G14"/>
  <c r="G62" s="1"/>
  <c r="L78" i="8"/>
  <c r="K84"/>
  <c r="L90"/>
  <c r="H26" i="2"/>
  <c r="G26"/>
  <c r="F26"/>
  <c r="H25"/>
  <c r="G25"/>
  <c r="F25"/>
  <c r="H24"/>
  <c r="G24"/>
  <c r="F24"/>
  <c r="H23"/>
  <c r="G23"/>
  <c r="F23"/>
  <c r="H22"/>
  <c r="G22"/>
  <c r="F22"/>
  <c r="H21"/>
  <c r="G21"/>
  <c r="F21"/>
  <c r="H17"/>
  <c r="G17"/>
  <c r="F17"/>
  <c r="H16"/>
  <c r="G16"/>
  <c r="F16"/>
  <c r="H15"/>
  <c r="G15"/>
  <c r="F15"/>
  <c r="H14"/>
  <c r="G14"/>
  <c r="F14"/>
  <c r="H13"/>
  <c r="G13"/>
  <c r="F13"/>
  <c r="H12"/>
  <c r="G12"/>
  <c r="F12"/>
  <c r="H11"/>
  <c r="G11"/>
  <c r="F11"/>
  <c r="H10"/>
  <c r="G10"/>
  <c r="F10"/>
  <c r="F18" s="1"/>
  <c r="D18"/>
  <c r="C18"/>
  <c r="L82" i="8" l="1"/>
  <c r="M78"/>
  <c r="M82" s="1"/>
  <c r="L94"/>
  <c r="M90"/>
  <c r="M94" s="1"/>
  <c r="K88"/>
  <c r="L84"/>
  <c r="C3" i="11"/>
  <c r="C3" i="12"/>
  <c r="L88" i="8" l="1"/>
  <c r="M84"/>
  <c r="M88" s="1"/>
  <c r="D9" i="5"/>
  <c r="E9"/>
  <c r="C9"/>
  <c r="C4" i="14"/>
  <c r="G21" i="16"/>
  <c r="F21"/>
  <c r="E21"/>
  <c r="G14"/>
  <c r="F14"/>
  <c r="E14"/>
  <c r="C21"/>
  <c r="C14"/>
  <c r="C3"/>
  <c r="A3"/>
  <c r="F31" i="6"/>
  <c r="E31"/>
  <c r="D31"/>
  <c r="C31"/>
  <c r="G29"/>
  <c r="G28"/>
  <c r="G27"/>
  <c r="G26"/>
  <c r="G25"/>
  <c r="G24"/>
  <c r="G23"/>
  <c r="F16"/>
  <c r="E16"/>
  <c r="D16"/>
  <c r="D34" s="1"/>
  <c r="C16"/>
  <c r="G14"/>
  <c r="G13"/>
  <c r="G12"/>
  <c r="G11"/>
  <c r="G10"/>
  <c r="G9"/>
  <c r="G8"/>
  <c r="L59" i="4"/>
  <c r="L57"/>
  <c r="L56"/>
  <c r="L55"/>
  <c r="L54"/>
  <c r="L53"/>
  <c r="K50"/>
  <c r="J50"/>
  <c r="I50"/>
  <c r="H50"/>
  <c r="L48"/>
  <c r="L47"/>
  <c r="L46"/>
  <c r="L45"/>
  <c r="L44"/>
  <c r="L43"/>
  <c r="L42"/>
  <c r="L41"/>
  <c r="L40"/>
  <c r="G59"/>
  <c r="G57"/>
  <c r="G56"/>
  <c r="G55"/>
  <c r="G54"/>
  <c r="G53"/>
  <c r="F50"/>
  <c r="E50"/>
  <c r="D50"/>
  <c r="C50"/>
  <c r="G48"/>
  <c r="G47"/>
  <c r="G46"/>
  <c r="G45"/>
  <c r="G44"/>
  <c r="G43"/>
  <c r="G42"/>
  <c r="G41"/>
  <c r="G40"/>
  <c r="D18"/>
  <c r="E18"/>
  <c r="F18"/>
  <c r="D29"/>
  <c r="E29"/>
  <c r="F29"/>
  <c r="C29"/>
  <c r="C18"/>
  <c r="I31" i="11"/>
  <c r="H31"/>
  <c r="F31"/>
  <c r="E31"/>
  <c r="D31"/>
  <c r="C31"/>
  <c r="I19"/>
  <c r="H19"/>
  <c r="F19"/>
  <c r="E19"/>
  <c r="E33" s="1"/>
  <c r="D19"/>
  <c r="C19"/>
  <c r="C19" i="12"/>
  <c r="E19"/>
  <c r="F19"/>
  <c r="G19"/>
  <c r="H19"/>
  <c r="J19"/>
  <c r="K19"/>
  <c r="C31"/>
  <c r="E31"/>
  <c r="E33" s="1"/>
  <c r="F31"/>
  <c r="G31"/>
  <c r="G33" s="1"/>
  <c r="H31"/>
  <c r="H33" s="1"/>
  <c r="J31"/>
  <c r="J33" s="1"/>
  <c r="K31"/>
  <c r="F33"/>
  <c r="K33" l="1"/>
  <c r="D33" i="11"/>
  <c r="F33"/>
  <c r="I33"/>
  <c r="C33"/>
  <c r="H33"/>
  <c r="C33" i="12"/>
  <c r="C25" i="16"/>
  <c r="E23" s="1"/>
  <c r="E25" s="1"/>
  <c r="F23" s="1"/>
  <c r="F25" s="1"/>
  <c r="G23" s="1"/>
  <c r="G25" s="1"/>
  <c r="C34" i="6"/>
  <c r="F34"/>
  <c r="E34"/>
  <c r="E31" i="4"/>
  <c r="F31"/>
  <c r="D31"/>
  <c r="G31" i="6"/>
  <c r="G16"/>
  <c r="G18" i="4"/>
  <c r="G50"/>
  <c r="G29"/>
  <c r="L50"/>
  <c r="C31"/>
  <c r="G34" i="6" l="1"/>
  <c r="G31" i="4"/>
  <c r="D19" i="14"/>
  <c r="E19"/>
  <c r="F19"/>
  <c r="G19"/>
  <c r="C19"/>
  <c r="B19"/>
  <c r="C31" i="8" l="1"/>
  <c r="D31"/>
  <c r="E31"/>
  <c r="F31"/>
  <c r="B31"/>
  <c r="C228"/>
  <c r="D228"/>
  <c r="E228"/>
  <c r="F228"/>
  <c r="B228"/>
  <c r="E61" i="5" l="1"/>
  <c r="D61"/>
  <c r="D62" l="1"/>
  <c r="C3" i="8"/>
  <c r="B3" i="7"/>
  <c r="C3" i="6"/>
  <c r="C3" i="3"/>
  <c r="A3" i="2"/>
  <c r="C61" i="5"/>
  <c r="A3" i="4"/>
  <c r="E62" i="5"/>
  <c r="D57" i="3"/>
  <c r="C57"/>
  <c r="D20"/>
  <c r="C20"/>
  <c r="K3"/>
  <c r="J3"/>
  <c r="A3"/>
  <c r="D27" i="2"/>
  <c r="C27"/>
  <c r="B27"/>
  <c r="F27"/>
  <c r="G27"/>
  <c r="H27"/>
  <c r="B18"/>
  <c r="H55"/>
  <c r="G55"/>
  <c r="F55"/>
  <c r="H46"/>
  <c r="G46"/>
  <c r="F46"/>
  <c r="H18"/>
  <c r="H29" s="1"/>
  <c r="G18"/>
  <c r="G29" s="1"/>
  <c r="F29"/>
  <c r="D31" i="3" l="1"/>
  <c r="D33" s="1"/>
  <c r="C31"/>
  <c r="C33" s="1"/>
  <c r="H57" i="2"/>
  <c r="G57"/>
  <c r="F57"/>
  <c r="C29"/>
  <c r="B29"/>
  <c r="D29"/>
  <c r="E20" i="3"/>
  <c r="E57"/>
  <c r="L3"/>
  <c r="C62" i="5"/>
  <c r="E31" i="3" l="1"/>
  <c r="E33" s="1"/>
  <c r="E61" i="4"/>
  <c r="E63" s="1"/>
  <c r="D61"/>
  <c r="D63" s="1"/>
  <c r="F61"/>
  <c r="F63" s="1"/>
  <c r="K61" l="1"/>
  <c r="K63" s="1"/>
  <c r="I61"/>
  <c r="I63" s="1"/>
  <c r="J61"/>
  <c r="J63" s="1"/>
  <c r="C61"/>
  <c r="C63" s="1"/>
  <c r="G58"/>
  <c r="G61" s="1"/>
  <c r="G63" s="1"/>
  <c r="L58" l="1"/>
  <c r="L61" s="1"/>
  <c r="L63" s="1"/>
  <c r="H61"/>
  <c r="H63" s="1"/>
  <c r="B182" i="8"/>
  <c r="B202" s="1"/>
  <c r="B211" s="1"/>
  <c r="C182"/>
  <c r="C202" s="1"/>
  <c r="C211" s="1"/>
  <c r="E182"/>
  <c r="E202" s="1"/>
  <c r="E211" s="1"/>
  <c r="F182"/>
  <c r="F202" s="1"/>
  <c r="F211" s="1"/>
  <c r="D182"/>
  <c r="D202" s="1"/>
  <c r="D211" s="1"/>
</calcChain>
</file>

<file path=xl/comments1.xml><?xml version="1.0" encoding="utf-8"?>
<comments xmlns="http://schemas.openxmlformats.org/spreadsheetml/2006/main">
  <authors>
    <author>LloydA1</author>
    <author>ka005911</author>
  </authors>
  <commentList>
    <comment ref="U6" authorId="0">
      <text>
        <r>
          <rPr>
            <b/>
            <sz val="8"/>
            <color indexed="81"/>
            <rFont val="Tahoma"/>
            <family val="2"/>
          </rPr>
          <t>LloydA1:</t>
        </r>
        <r>
          <rPr>
            <sz val="8"/>
            <color indexed="81"/>
            <rFont val="Tahoma"/>
            <family val="2"/>
          </rPr>
          <t xml:space="preserve">
</t>
        </r>
      </text>
    </comment>
    <comment ref="D32" authorId="1">
      <text>
        <r>
          <rPr>
            <b/>
            <sz val="8"/>
            <color indexed="81"/>
            <rFont val="Tahoma"/>
            <family val="2"/>
          </rPr>
          <t>Profiles amended to reflect month 10 performance</t>
        </r>
      </text>
    </comment>
    <comment ref="H56" authorId="1">
      <text>
        <r>
          <rPr>
            <b/>
            <sz val="8"/>
            <color indexed="81"/>
            <rFont val="Tahoma"/>
            <family val="2"/>
          </rPr>
          <t xml:space="preserve">2012/13 baseline as agreed at Team Wales EventDec 2013 and calculated by WHAIP)
</t>
        </r>
      </text>
    </comment>
    <comment ref="H58" authorId="1">
      <text>
        <r>
          <rPr>
            <b/>
            <sz val="8"/>
            <color indexed="81"/>
            <rFont val="Tahoma"/>
            <family val="2"/>
          </rPr>
          <t>2012/13 baseline as agreed at Team Wales EventDec 2013 and calculated by WHAIP)</t>
        </r>
        <r>
          <rPr>
            <sz val="8"/>
            <color indexed="81"/>
            <rFont val="Tahoma"/>
            <family val="2"/>
          </rPr>
          <t xml:space="preserve">
</t>
        </r>
      </text>
    </comment>
    <comment ref="H60" authorId="1">
      <text>
        <r>
          <rPr>
            <b/>
            <sz val="8"/>
            <color indexed="81"/>
            <rFont val="Tahoma"/>
            <family val="2"/>
          </rPr>
          <t>Average 11 per month (previous 12 months)</t>
        </r>
        <r>
          <rPr>
            <sz val="8"/>
            <color indexed="81"/>
            <rFont val="Tahoma"/>
            <family val="2"/>
          </rPr>
          <t xml:space="preserve">
</t>
        </r>
      </text>
    </comment>
    <comment ref="D64" authorId="1">
      <text>
        <r>
          <rPr>
            <b/>
            <sz val="8"/>
            <color indexed="81"/>
            <rFont val="Tahoma"/>
            <family val="2"/>
          </rPr>
          <t xml:space="preserve">Profile amended to reflect month 10 performance
</t>
        </r>
        <r>
          <rPr>
            <sz val="8"/>
            <color indexed="81"/>
            <rFont val="Tahoma"/>
            <family val="2"/>
          </rPr>
          <t xml:space="preserve">
</t>
        </r>
      </text>
    </comment>
    <comment ref="H80" authorId="1">
      <text>
        <r>
          <rPr>
            <b/>
            <sz val="8"/>
            <color indexed="81"/>
            <rFont val="Tahoma"/>
            <family val="2"/>
          </rPr>
          <t>Nov 13</t>
        </r>
      </text>
    </comment>
  </commentList>
</comments>
</file>

<file path=xl/comments2.xml><?xml version="1.0" encoding="utf-8"?>
<comments xmlns="http://schemas.openxmlformats.org/spreadsheetml/2006/main">
  <authors>
    <author>Gunney, Ian (DHSS - Finance)</author>
    <author>ia021900</author>
  </authors>
  <commentList>
    <comment ref="A16" authorId="0">
      <text>
        <r>
          <rPr>
            <sz val="10"/>
            <color indexed="81"/>
            <rFont val="Tahoma"/>
            <family val="2"/>
          </rPr>
          <t>To add lines for schemes, highlight cells A-F and then press CTRL and + .  Then click on shift cells down.</t>
        </r>
      </text>
    </comment>
    <comment ref="H33" authorId="0">
      <text>
        <r>
          <rPr>
            <sz val="10"/>
            <color indexed="81"/>
            <rFont val="Tahoma"/>
            <family val="2"/>
          </rPr>
          <t>To add lines for schemes, highlight cells H-M and then press CTRL and + .  Then click on shift cells down.</t>
        </r>
      </text>
    </comment>
    <comment ref="J43" authorId="1">
      <text>
        <r>
          <rPr>
            <b/>
            <sz val="9"/>
            <color indexed="81"/>
            <rFont val="Tahoma"/>
            <family val="2"/>
          </rPr>
          <t>ia021900:</t>
        </r>
        <r>
          <rPr>
            <sz val="9"/>
            <color indexed="81"/>
            <rFont val="Tahoma"/>
            <family val="2"/>
          </rPr>
          <t xml:space="preserve">
Write off spend on demolition, included as AME Impairment but may need to be treated as DEL.</t>
        </r>
      </text>
    </comment>
    <comment ref="I60" authorId="1">
      <text>
        <r>
          <rPr>
            <b/>
            <sz val="9"/>
            <color indexed="81"/>
            <rFont val="Tahoma"/>
            <family val="2"/>
          </rPr>
          <t>ia021900:</t>
        </r>
        <r>
          <rPr>
            <sz val="9"/>
            <color indexed="81"/>
            <rFont val="Tahoma"/>
            <family val="2"/>
          </rPr>
          <t xml:space="preserve">
Accelerated depreciation if demolished</t>
        </r>
      </text>
    </comment>
    <comment ref="A180" authorId="0">
      <text>
        <r>
          <rPr>
            <sz val="10"/>
            <color indexed="81"/>
            <rFont val="Tahoma"/>
            <family val="2"/>
          </rPr>
          <t>To add lines for schemes, highlight cells A-F and then press CTRL and + .  Then click on shift cells down.</t>
        </r>
      </text>
    </comment>
    <comment ref="A226" authorId="0">
      <text>
        <r>
          <rPr>
            <sz val="10"/>
            <color indexed="81"/>
            <rFont val="Tahoma"/>
            <family val="2"/>
          </rPr>
          <t>To add lines for schemes, highlight cells A-F and then press CTRL and + .  Then click on shift cells down.</t>
        </r>
      </text>
    </comment>
  </commentList>
</comments>
</file>

<file path=xl/sharedStrings.xml><?xml version="1.0" encoding="utf-8"?>
<sst xmlns="http://schemas.openxmlformats.org/spreadsheetml/2006/main" count="1997" uniqueCount="1152">
  <si>
    <t>Total</t>
  </si>
  <si>
    <t>£m</t>
  </si>
  <si>
    <t>% of Budget</t>
  </si>
  <si>
    <t>1. High Level Summary</t>
  </si>
  <si>
    <t>RRL 2013/14</t>
  </si>
  <si>
    <t>Other Income</t>
  </si>
  <si>
    <t>Total Revenue</t>
  </si>
  <si>
    <t>Comparator - see note below</t>
  </si>
  <si>
    <t/>
  </si>
  <si>
    <t>2 Underlying deficits and cost pressures b/f</t>
  </si>
  <si>
    <t>3 New WG allocations</t>
  </si>
  <si>
    <t>4 New Cost Pressures</t>
  </si>
  <si>
    <t>Cost Growth</t>
  </si>
  <si>
    <t>Pay Inflation</t>
  </si>
  <si>
    <t>Pensions Costs</t>
  </si>
  <si>
    <t>Non pay Inflation</t>
  </si>
  <si>
    <t>Travel Allowance Changes</t>
  </si>
  <si>
    <t>Statutory Compliance and National Policy</t>
  </si>
  <si>
    <t>Continuing Heath Care</t>
  </si>
  <si>
    <t>Funded Nursing Care</t>
  </si>
  <si>
    <t>Prescribing</t>
  </si>
  <si>
    <t>Total Inflationary costs</t>
  </si>
  <si>
    <t>Demand / Service Growth</t>
  </si>
  <si>
    <t>NICE and New High Cost Drugs</t>
  </si>
  <si>
    <t>Specialist Services</t>
  </si>
  <si>
    <t>Demographic / Demand on Acute Services</t>
  </si>
  <si>
    <t>Demand / Growth</t>
  </si>
  <si>
    <t>....</t>
  </si>
  <si>
    <t>.....</t>
  </si>
  <si>
    <t>Savings Plans/Cost Avoidance</t>
  </si>
  <si>
    <t>Total Savings Plans</t>
  </si>
  <si>
    <t>2014/15</t>
  </si>
  <si>
    <t>2015/16</t>
  </si>
  <si>
    <t>2016/17</t>
  </si>
  <si>
    <t>All Wales Resource Planning Assumptions</t>
  </si>
  <si>
    <t>Local Resource Planning Assumptions Used</t>
  </si>
  <si>
    <t>Commentary on local material difference/update/refinement on All Wales assumptions</t>
  </si>
  <si>
    <t>Inflationary Pressure</t>
  </si>
  <si>
    <t>% Cost</t>
  </si>
  <si>
    <t>Total Cost Growth</t>
  </si>
  <si>
    <t>Total Demand / Service Growth</t>
  </si>
  <si>
    <t xml:space="preserve">Total </t>
  </si>
  <si>
    <t>£'000</t>
  </si>
  <si>
    <t>REVENUE  - ALL SERVICES</t>
  </si>
  <si>
    <t>Annual</t>
  </si>
  <si>
    <t>Plan</t>
  </si>
  <si>
    <t>Education, training and research</t>
  </si>
  <si>
    <t>Other</t>
  </si>
  <si>
    <t>Aneurin Bevan</t>
  </si>
  <si>
    <t>Cwm Taf</t>
  </si>
  <si>
    <t>Hywel Dda</t>
  </si>
  <si>
    <t>Powys</t>
  </si>
  <si>
    <t>A English Trust</t>
  </si>
  <si>
    <t>B English Trust etc</t>
  </si>
  <si>
    <t>Welsh Ambulance Service</t>
  </si>
  <si>
    <t>Velindre</t>
  </si>
  <si>
    <t>Public Health Wales</t>
  </si>
  <si>
    <t>WHSSC</t>
  </si>
  <si>
    <t xml:space="preserve">Other NHS providers </t>
  </si>
  <si>
    <t>DEL</t>
  </si>
  <si>
    <t>AME</t>
  </si>
  <si>
    <t>Year 1 Forecasts - 2014/15</t>
  </si>
  <si>
    <t>£000s</t>
  </si>
  <si>
    <t>RRL used in SCNE profiled analysis</t>
  </si>
  <si>
    <t>Made up of:-</t>
  </si>
  <si>
    <t>Plus the following additional anticipated allocations:-</t>
  </si>
  <si>
    <t xml:space="preserve">Substance Misuse </t>
  </si>
  <si>
    <t xml:space="preserve">Clinical Excellence/Distinction Awards </t>
  </si>
  <si>
    <t>Capital Charges - Transitional - Non Recurrent</t>
  </si>
  <si>
    <t>Orthopaedics</t>
  </si>
  <si>
    <t>Provisions Funding</t>
  </si>
  <si>
    <t>Immunisations (Vaccine &amp; GMS fees) &amp; HPV</t>
  </si>
  <si>
    <t>Total RRL used in SCNE profiled analysis</t>
  </si>
  <si>
    <t>Check total</t>
  </si>
  <si>
    <t>Health Board</t>
  </si>
  <si>
    <t>Cost Avoidance / Containment Plans:-</t>
  </si>
  <si>
    <t>Summary</t>
  </si>
  <si>
    <t>2014-15</t>
  </si>
  <si>
    <t>2015-16</t>
  </si>
  <si>
    <t>2016-17</t>
  </si>
  <si>
    <t>2017-18</t>
  </si>
  <si>
    <t>2018-19</t>
  </si>
  <si>
    <t>Capital Expenditure</t>
  </si>
  <si>
    <t>Gross Capital Expenditure</t>
  </si>
  <si>
    <t>less: Receipts</t>
  </si>
  <si>
    <t>Net Capital Expenditure</t>
  </si>
  <si>
    <t xml:space="preserve">Welsh Government Funding </t>
  </si>
  <si>
    <t>Discretionary</t>
  </si>
  <si>
    <t>Approved Schemes</t>
  </si>
  <si>
    <t>WG Funding Required</t>
  </si>
  <si>
    <t>Key Performance Indicators</t>
  </si>
  <si>
    <t>2018-19 Forecast</t>
  </si>
  <si>
    <t>High Risk Backlog Maintenance</t>
  </si>
  <si>
    <t>%</t>
  </si>
  <si>
    <t>Physical Condition: % in Category B or above</t>
  </si>
  <si>
    <t>Statutory, Safety &amp; Compliance: % in Category B or above</t>
  </si>
  <si>
    <t>Functional Suitability: % in Category B or above</t>
  </si>
  <si>
    <t>Space Utilisation: % in Category F or above</t>
  </si>
  <si>
    <t>Energy Performance: % with Energy B or better</t>
  </si>
  <si>
    <t>Prioritised Schemes (to be named individually)</t>
  </si>
  <si>
    <t xml:space="preserve">Prioritised Schemes </t>
  </si>
  <si>
    <t>Scheme 1</t>
  </si>
  <si>
    <t>Scheme 2</t>
  </si>
  <si>
    <t>Scheme 3</t>
  </si>
  <si>
    <t>Scheme 4</t>
  </si>
  <si>
    <t>etc</t>
  </si>
  <si>
    <t>Sub Total Prioritised Schemes</t>
  </si>
  <si>
    <t>Sub Total Discretionary</t>
  </si>
  <si>
    <t>Other Capital Expenditure:</t>
  </si>
  <si>
    <t>Donated Assets Additions</t>
  </si>
  <si>
    <t>Capital Grants</t>
  </si>
  <si>
    <t>Discretionary Non Cash Costs</t>
  </si>
  <si>
    <t>Sub Total Other Capital Expenditure</t>
  </si>
  <si>
    <t>Discretionary Other Revenue Costs</t>
  </si>
  <si>
    <t>Discretionary Revenue Savings</t>
  </si>
  <si>
    <t>Discretionary Net Revenue</t>
  </si>
  <si>
    <t>Receipts</t>
  </si>
  <si>
    <t>Land &amp; Property Disposals (list individually)</t>
  </si>
  <si>
    <t>Non Cash Costs</t>
  </si>
  <si>
    <t>Capital Grants Received</t>
  </si>
  <si>
    <t>Other Revenue Costs</t>
  </si>
  <si>
    <t>Donations</t>
  </si>
  <si>
    <t>Revenue Savings</t>
  </si>
  <si>
    <t>Net Other Capital Expenditure</t>
  </si>
  <si>
    <t>Sub Total Receipts</t>
  </si>
  <si>
    <t>Financial Challenge</t>
  </si>
  <si>
    <t>Worse</t>
  </si>
  <si>
    <t>Most</t>
  </si>
  <si>
    <t>Best</t>
  </si>
  <si>
    <t>Case</t>
  </si>
  <si>
    <t>Likely</t>
  </si>
  <si>
    <t>Financial Challenge 2014/15</t>
  </si>
  <si>
    <t>Actions to Mitigate Risks</t>
  </si>
  <si>
    <t>31/03/2016</t>
  </si>
  <si>
    <t>Core workforce:-</t>
  </si>
  <si>
    <t>Board Members</t>
  </si>
  <si>
    <t>Medical &amp; Dental</t>
  </si>
  <si>
    <t>Nursing &amp; Midwifery Registered</t>
  </si>
  <si>
    <t>Additional Professional, Scientific and Technical</t>
  </si>
  <si>
    <t>Healthcare Scientists</t>
  </si>
  <si>
    <t>Allied Health Professionals</t>
  </si>
  <si>
    <t>Additional Clinical Services</t>
  </si>
  <si>
    <t>Administrative and Clerical (inc Senior Managers)</t>
  </si>
  <si>
    <t>Estates and Ancillary</t>
  </si>
  <si>
    <t>Students</t>
  </si>
  <si>
    <t>Sub total</t>
  </si>
  <si>
    <t>Total workforce plans</t>
  </si>
  <si>
    <t>WTE</t>
  </si>
  <si>
    <t xml:space="preserve">Health Board </t>
  </si>
  <si>
    <t xml:space="preserve">Workforce at end of </t>
  </si>
  <si>
    <t>31/03/2017</t>
  </si>
  <si>
    <t>Workforce Annual</t>
  </si>
  <si>
    <t xml:space="preserve">Forecast Outturn </t>
  </si>
  <si>
    <t>LHB</t>
  </si>
  <si>
    <t>Year 2 Forecasts - 2015/16</t>
  </si>
  <si>
    <t>Year 3 Forecasts - 2016/17</t>
  </si>
  <si>
    <t>Qtr 1</t>
  </si>
  <si>
    <t>Qtr 3</t>
  </si>
  <si>
    <t>Allocation Letter/ Resource Planning Figure</t>
  </si>
  <si>
    <t>Scheme Capital Value</t>
  </si>
  <si>
    <t>Annual Revenue Repayment</t>
  </si>
  <si>
    <t>2012-13 as per EFPMS</t>
  </si>
  <si>
    <t xml:space="preserve">Land and Property Disposals </t>
  </si>
  <si>
    <t>Scheme 5</t>
  </si>
  <si>
    <t>Scheme 6</t>
  </si>
  <si>
    <t>Scheme 7</t>
  </si>
  <si>
    <t>Scheme 8</t>
  </si>
  <si>
    <t>Scheme 9</t>
  </si>
  <si>
    <t>Scheme 10</t>
  </si>
  <si>
    <t>Sub Total Approved Schemes Total</t>
  </si>
  <si>
    <t>IT</t>
  </si>
  <si>
    <t>Equipment</t>
  </si>
  <si>
    <t>Statutory Compliance</t>
  </si>
  <si>
    <t>Estates</t>
  </si>
  <si>
    <t>Scheme 3 - Non Cash - AME</t>
  </si>
  <si>
    <t>Scheme 3 - Non Cash - DEL</t>
  </si>
  <si>
    <t>Scheme 4 - Non Cash - DEL</t>
  </si>
  <si>
    <t>Scheme 4 - Non Cash - AME</t>
  </si>
  <si>
    <t>Gross Capital Expenditure (approved and unapproved)</t>
  </si>
  <si>
    <t>Scheme 1 - Net Revenue</t>
  </si>
  <si>
    <t>Scheme 2 - Net Revenue</t>
  </si>
  <si>
    <t>Revenue Implications (Incremental consequences)</t>
  </si>
  <si>
    <t>Scheme 3 - Other Revenue Costs</t>
  </si>
  <si>
    <t>Scheme 3 - Revenue Savings</t>
  </si>
  <si>
    <t>Scheme 3 - Net Revenue</t>
  </si>
  <si>
    <t>Scheme 4 - Other Revenue Costs</t>
  </si>
  <si>
    <t>Scheme 4 - Revenue Savings</t>
  </si>
  <si>
    <t>Scheme 4 - Net Revenue</t>
  </si>
  <si>
    <t>Service Improvement Plan 2014/15</t>
  </si>
  <si>
    <t>Number of Tier 1 Measures (inc discretionary trigger)</t>
  </si>
  <si>
    <t>Improvement in performance compared to March 2014 position:</t>
  </si>
  <si>
    <t>Position at:</t>
  </si>
  <si>
    <t>Fine (£m)</t>
  </si>
  <si>
    <t>Area</t>
  </si>
  <si>
    <t>Source</t>
  </si>
  <si>
    <t>Deliverable</t>
  </si>
  <si>
    <t>Target</t>
  </si>
  <si>
    <t>CHKS</t>
  </si>
  <si>
    <t>NWIS</t>
  </si>
  <si>
    <t>% of patients waiting less than 26 weeks for treatment – all specialties</t>
  </si>
  <si>
    <t>Number of 36 week breaches – all specialities</t>
  </si>
  <si>
    <t>% of new patients spend no longer than 4 hours in an Emergency Department</t>
  </si>
  <si>
    <t>% of patients referred as non-urgent suspected cancer seen within 31 days</t>
  </si>
  <si>
    <t>% of patients referred as urgent suspected cancer seen within 62 days</t>
  </si>
  <si>
    <t>1 - First hours bundle</t>
  </si>
  <si>
    <t>2 - First days bundle</t>
  </si>
  <si>
    <t>3 - First 3 days bundle</t>
  </si>
  <si>
    <t>4 - First 7 days bundle</t>
  </si>
  <si>
    <t>Day surgery: 80% of planned surgical procedures under the BADS50 will be treated on a day case basis¹ ³</t>
  </si>
  <si>
    <t>ESR</t>
  </si>
  <si>
    <t>Achieve annual local Sickness and Absence workforce target³</t>
  </si>
  <si>
    <t>Workforce @</t>
  </si>
  <si>
    <t>2014/15 Profiled Workforce at end of each Quarter</t>
  </si>
  <si>
    <t>01/04/2014</t>
  </si>
  <si>
    <t>30/06/2014</t>
  </si>
  <si>
    <t>30/09/2014</t>
  </si>
  <si>
    <t>31/12/2014</t>
  </si>
  <si>
    <t>31/03/2015</t>
  </si>
  <si>
    <t>NOTE</t>
  </si>
  <si>
    <t xml:space="preserve">2014/15 Workforce Quarterly Profile </t>
  </si>
  <si>
    <t>Qtr 2</t>
  </si>
  <si>
    <t>Qtr 4</t>
  </si>
  <si>
    <t>Workforce Plan numbers to be based on Funded Establishment/Budgets £'000</t>
  </si>
  <si>
    <t>LocalService/Cost Pressures</t>
  </si>
  <si>
    <t>Local Cost Base Change</t>
  </si>
  <si>
    <t>Revenue resource limit - HCHS</t>
  </si>
  <si>
    <t>Revenue resource limit - Brokerage</t>
  </si>
  <si>
    <t>Revenue Resource Limit - Non recurrent Support</t>
  </si>
  <si>
    <t>Revenue resource limit - Contractor services</t>
  </si>
  <si>
    <t>WHSSC income</t>
  </si>
  <si>
    <t>Other income</t>
  </si>
  <si>
    <t>Non cash limited income</t>
  </si>
  <si>
    <t>Continuing Care and Funded Nursing Care</t>
  </si>
  <si>
    <t>Total Operating Expenses</t>
  </si>
  <si>
    <t>Forecast (Surplus)/Deficit</t>
  </si>
  <si>
    <t>Revenue</t>
  </si>
  <si>
    <t>Pay &amp; Employee Benefit Expenses</t>
  </si>
  <si>
    <t>Non Pay</t>
  </si>
  <si>
    <t>Primary Care Contractor</t>
  </si>
  <si>
    <t>Medicine Management</t>
  </si>
  <si>
    <t>Commissioned Services</t>
  </si>
  <si>
    <t>Depreciation</t>
  </si>
  <si>
    <t>Operating Expenses</t>
  </si>
  <si>
    <t>Services Commissioned From Other NHS Bodies</t>
  </si>
  <si>
    <t>Total Services Commissioned From Other NHS Bodies</t>
  </si>
  <si>
    <t>Note : Services Commissioned From Other NHS Bodies</t>
  </si>
  <si>
    <t>Income from other Welsh NHS bodies</t>
  </si>
  <si>
    <t>NOTE :  Requirement to submit Monthly Profile will be met as part of Monitoring Returns Submissions</t>
  </si>
  <si>
    <t>Income</t>
  </si>
  <si>
    <t>Total Savings &amp; Cost Containment</t>
  </si>
  <si>
    <t>Year 1 - 2014/15</t>
  </si>
  <si>
    <t>Year 1  - 2014/15</t>
  </si>
  <si>
    <t>Year 2 - 2015/16</t>
  </si>
  <si>
    <t>Year 3 - 2016/17</t>
  </si>
  <si>
    <t>2013/14</t>
  </si>
  <si>
    <t>Receipts:</t>
  </si>
  <si>
    <t>WG Revenue Funding</t>
  </si>
  <si>
    <t>WG Capital Funding</t>
  </si>
  <si>
    <t>Other (incl Non Cash limited)</t>
  </si>
  <si>
    <t>Total Receipts</t>
  </si>
  <si>
    <t>Payments:</t>
  </si>
  <si>
    <t>Capital</t>
  </si>
  <si>
    <t>Total Payments</t>
  </si>
  <si>
    <t>Bank &amp; Cash B/F</t>
  </si>
  <si>
    <t>Bank &amp; Cash C/F</t>
  </si>
  <si>
    <t>Comparator based on H&amp;CHS expenditure - note 3.3 of 2011/12 accounts adjusted as follows</t>
  </si>
  <si>
    <t>·         less Depreciation and Impairments (note 3.3 of the accounts)</t>
  </si>
  <si>
    <t>·         less Hosted Services</t>
  </si>
  <si>
    <t>·         plus Prescribing (note 3.1 of the accounts)</t>
  </si>
  <si>
    <t>·         plus Continuing Health Care (note 3.2 of the accounts)</t>
  </si>
  <si>
    <t xml:space="preserve">·         plus Funded Nursing Care (note 3.2 of the accounts) </t>
  </si>
  <si>
    <t>Course Title</t>
  </si>
  <si>
    <t>Course duration</t>
  </si>
  <si>
    <t>DENTAL</t>
  </si>
  <si>
    <t>NURSING &amp; MIDWIFERY</t>
  </si>
  <si>
    <t>HEALTHCARE SCIENTIST</t>
  </si>
  <si>
    <t>Physiological Science - PTP</t>
  </si>
  <si>
    <t>Physical and Biomedical Engineering - PTP</t>
  </si>
  <si>
    <t>Life Science - PTP</t>
  </si>
  <si>
    <t>Clinical Scientist - STP</t>
  </si>
  <si>
    <t>Numbers Required/Comments</t>
  </si>
  <si>
    <t>This pro forma links to Planning Stage 1</t>
  </si>
  <si>
    <t>Professional Group</t>
  </si>
  <si>
    <t>Role /Specialty</t>
  </si>
  <si>
    <t>Band / Grade</t>
  </si>
  <si>
    <t>Reason / impact</t>
  </si>
  <si>
    <t>Additional Professional, Scientific &amp; Technical</t>
  </si>
  <si>
    <t>Estates &amp; Ancillary</t>
  </si>
  <si>
    <t>Health Care Scientists</t>
  </si>
  <si>
    <t>Nursing &amp; Midwifery</t>
  </si>
  <si>
    <t xml:space="preserve">Workforce Change including new / extended roles </t>
  </si>
  <si>
    <t xml:space="preserve">In Place / Planned </t>
  </si>
  <si>
    <t xml:space="preserve">Band </t>
  </si>
  <si>
    <t>Identified Benefits</t>
  </si>
  <si>
    <t>Additional Professional Scientific &amp; Technical</t>
  </si>
  <si>
    <t>Need &amp; Prevention</t>
  </si>
  <si>
    <t>PHW</t>
  </si>
  <si>
    <t>Uptake of influenza Vaccination among</t>
  </si>
  <si>
    <t>65 years and over</t>
  </si>
  <si>
    <t>Under 65 years in an at risk group</t>
  </si>
  <si>
    <t>Pregnant women</t>
  </si>
  <si>
    <t>Health care workers</t>
  </si>
  <si>
    <t>Vaccinations of all children to age 4 with all scheduled vaccines</t>
  </si>
  <si>
    <t>5 in 1 age 1</t>
  </si>
  <si>
    <t>MenC age 1</t>
  </si>
  <si>
    <t>MMR1age 2</t>
  </si>
  <si>
    <t>PCV age 2</t>
  </si>
  <si>
    <t>Hib/MenCX booster age 2</t>
  </si>
  <si>
    <t>Experience and Access</t>
  </si>
  <si>
    <t>% of procedures cancelled on more than one occasion by the hospital with less than eight days notice that are  subsequently carried out within 14 days of at the patients earliest convenience</t>
  </si>
  <si>
    <t>Eradication of over 12 hour waits within all hospital emergency care facilities</t>
  </si>
  <si>
    <t xml:space="preserve">Deliver the 65% Cat A response times </t>
  </si>
  <si>
    <t>Cancer Health Stats</t>
  </si>
  <si>
    <t>Cancer Mortality rate under 75 years per 100,000</t>
  </si>
  <si>
    <t>Improve</t>
  </si>
  <si>
    <t>Quality and Safety</t>
  </si>
  <si>
    <t>Stroke Delivery Unit</t>
  </si>
  <si>
    <t>Reduction in circulatory disease mortality rate under 75 years per 100,000</t>
  </si>
  <si>
    <t xml:space="preserve">Reduction in C Difficile </t>
  </si>
  <si>
    <t>Nursing dashboard</t>
  </si>
  <si>
    <t>% compliance with Hand Hygiene</t>
  </si>
  <si>
    <t>Demonstrate reduction in the mortality rate of stroke 30 days post event</t>
  </si>
  <si>
    <t>Demonstrate reduction in the mortality rate of heart attack 30 days post event</t>
  </si>
  <si>
    <t>Demonstrate reduction in the mortality rate of fractured neck of femur 30 days post event</t>
  </si>
  <si>
    <t xml:space="preserve">Ensure that the data completeness standards are adhered to within 3 months of episodes end date </t>
  </si>
  <si>
    <t>Integration &amp; Partnerships</t>
  </si>
  <si>
    <t>Reduction in the number of emergency hospital admissions for the basket of Chronic conditions</t>
  </si>
  <si>
    <t>Reduction in the number emergency hospital readmissions with a year for basket of chronic conditions</t>
  </si>
  <si>
    <t>Improvement in DTOC delivery per 100,000 of local Authority population MH all ages</t>
  </si>
  <si>
    <t>KAS</t>
  </si>
  <si>
    <t>Percentage of GP practices offering appointments between 17:00 and 18:30 on a least two nights per week</t>
  </si>
  <si>
    <t>Percentage of GP Practices open during daily core hours or within one hour of daily core hours</t>
  </si>
  <si>
    <t>Medical Staff- percentage of staff undertaking Performance Appraisal</t>
  </si>
  <si>
    <t>% of staff completing staff survey in the organisation</t>
  </si>
  <si>
    <t>Overall measure for organisational; climate</t>
  </si>
  <si>
    <t>Finance returns</t>
  </si>
  <si>
    <t>Financial Balance</t>
  </si>
  <si>
    <t>achieve</t>
  </si>
  <si>
    <t>Remain within resource limits</t>
  </si>
  <si>
    <t>For Academic intake 2015/16</t>
  </si>
  <si>
    <t>Year of output</t>
  </si>
  <si>
    <t>Band</t>
  </si>
  <si>
    <t>Commission Requests in Full Time Equivalent (FTE)</t>
  </si>
  <si>
    <t>Ambulance Paramedics</t>
  </si>
  <si>
    <t>2 years</t>
  </si>
  <si>
    <t>1 year</t>
  </si>
  <si>
    <t>Diploma in Dental Hygiene</t>
  </si>
  <si>
    <t>Degree in Dental Hygiene &amp; Therapy</t>
  </si>
  <si>
    <t>3 years</t>
  </si>
  <si>
    <t>Bachelor of Nursing (B.N.) Adult</t>
  </si>
  <si>
    <t>Bachelor of Nursing (B.N.) Child</t>
  </si>
  <si>
    <t>Bachelor of Nursing (B.N.) Mental Health</t>
  </si>
  <si>
    <t>Bachelor of Nursing (B.N.) Learning Disability</t>
  </si>
  <si>
    <t>Return To Practice</t>
  </si>
  <si>
    <t>6 months</t>
  </si>
  <si>
    <t>B.Sc. Midwifery</t>
  </si>
  <si>
    <t>18 months</t>
  </si>
  <si>
    <t>COMMUNITY HEALTH STUDIES</t>
  </si>
  <si>
    <t>District Nursing (Part-time)</t>
  </si>
  <si>
    <t>District Nursing Modules (in modules)</t>
  </si>
  <si>
    <t>Health Visiting (Full-time)</t>
  </si>
  <si>
    <t>Health Nursing (Part-time)</t>
  </si>
  <si>
    <t>School Nursing (Full-time)</t>
  </si>
  <si>
    <t>School Nursing (Part-time)</t>
  </si>
  <si>
    <t>School Nursing Modules (in modules)</t>
  </si>
  <si>
    <t>Practice Nursing (Part-time)</t>
  </si>
  <si>
    <t>Practice Nursing Modules (in modules)</t>
  </si>
  <si>
    <t>Community Paediatric Nursing (Part-time)</t>
  </si>
  <si>
    <t>Community Paediatric Nursing Modules (in modules)</t>
  </si>
  <si>
    <t>CPN (Part-time)</t>
  </si>
  <si>
    <t>CPN Modules (in modules)</t>
  </si>
  <si>
    <t>CLDN (Part-time)</t>
  </si>
  <si>
    <t>CLDN Modules (in modules)</t>
  </si>
  <si>
    <t>Modules to enable individuals who completed previous module(s) to undertake additional module(s)</t>
  </si>
  <si>
    <t>PHARMACY</t>
  </si>
  <si>
    <t xml:space="preserve">Pharmacy Technician </t>
  </si>
  <si>
    <t>B.Sc. (Hons) Healthcare Science - Cardiac Physiology</t>
  </si>
  <si>
    <t>B.Sc. (Hons) Healthcare Science - Audiology</t>
  </si>
  <si>
    <t>B.Sc. (Hons) Healthcare Science - Respiratory and Sleep Science</t>
  </si>
  <si>
    <t>B.Sc. (Hons) Healthcare Science - Nuclear Medicine &amp; Radiotherapy Physics</t>
  </si>
  <si>
    <t>B.Sc. (Hons) Healthcare Science - Neurophysiology</t>
  </si>
  <si>
    <t>B.Sc. Clinical Engineering in Rehab</t>
  </si>
  <si>
    <t>B.Sc. (Hons) Healthcare Science - Biomedical Science - Blood, Infection, Cellular and Genetics</t>
  </si>
  <si>
    <t xml:space="preserve">M.Sc. in Blood Sciences - Clinical Biochemistry </t>
  </si>
  <si>
    <t xml:space="preserve">M.Sc. in Blood Sciences  - Genetics </t>
  </si>
  <si>
    <t>M.Sc. in Clinical Science - Medical Physics</t>
  </si>
  <si>
    <t xml:space="preserve">M.Sc. in Clinical Engineering </t>
  </si>
  <si>
    <t>M.Sc. in cellular Sciences  - Reproductive Sciences - Clinical Embryology and Andrology</t>
  </si>
  <si>
    <t>M.Sc. in Infection Science  - Clinical Microbiology</t>
  </si>
  <si>
    <t xml:space="preserve">M.Sc. in Blood Sciences  - Clinical Immunology, with a variation to support Histocompatibility &amp; Immunogenetics </t>
  </si>
  <si>
    <t xml:space="preserve">M.Sc. Clinical Science in Neurosensory Sciences - Audiology </t>
  </si>
  <si>
    <t>RADIOGRAPHY</t>
  </si>
  <si>
    <t>B.Sc. Diagnostic Radiography</t>
  </si>
  <si>
    <t>B.Sc Therapy Radiography</t>
  </si>
  <si>
    <t>Assistant Practitioners Radiography - Diagnostic</t>
  </si>
  <si>
    <t>Assistant Practitioners Radiography - Therapy</t>
  </si>
  <si>
    <t>ALLIED HEALTH PROFESSIONALS</t>
  </si>
  <si>
    <t>B.Sc. Human Nutrition - Dietician</t>
  </si>
  <si>
    <t>PG Diploma Medical Illustration</t>
  </si>
  <si>
    <t xml:space="preserve">B.Sc. Occupational Therapy </t>
  </si>
  <si>
    <t>Diploma in ODP</t>
  </si>
  <si>
    <t>B.Sc. Physiotherapy</t>
  </si>
  <si>
    <t>B.Sc. Podiatry</t>
  </si>
  <si>
    <t>Orthoptist</t>
  </si>
  <si>
    <t>PhD Clinical Psychology Doctorate</t>
  </si>
  <si>
    <t>B.Sc. Speech &amp; Language Therapy</t>
  </si>
  <si>
    <t>4 years</t>
  </si>
  <si>
    <t>B.Sc. Speech &amp; Language Therapy - Welsh Language</t>
  </si>
  <si>
    <t>NON MEDICAL PRESCRIBING</t>
  </si>
  <si>
    <t>Full Independent Prescribing</t>
  </si>
  <si>
    <t>Supplementary Prescribing</t>
  </si>
  <si>
    <t>Limited Independent Prescribing</t>
  </si>
  <si>
    <t>For Academic intake 2016/17</t>
  </si>
  <si>
    <t>Pre Reg Pharmacy</t>
  </si>
  <si>
    <t>Pharmacy Diploma</t>
  </si>
  <si>
    <t>Additional / new education requirements</t>
  </si>
  <si>
    <t>Information to inform education commissioning of Medical &amp; Dental Staff</t>
  </si>
  <si>
    <t>Please note:</t>
  </si>
  <si>
    <t>Group</t>
  </si>
  <si>
    <t>Specialty</t>
  </si>
  <si>
    <t xml:space="preserve">Anticipated net change in the size of the workforce during each year </t>
  </si>
  <si>
    <t>(Full Time Equivalent)</t>
  </si>
  <si>
    <t>Total change</t>
  </si>
  <si>
    <t>(2014-2016)</t>
  </si>
  <si>
    <t>Medicine</t>
  </si>
  <si>
    <t>Acute Medicine</t>
  </si>
  <si>
    <t>Allergy</t>
  </si>
  <si>
    <t>Audiological  Medicine</t>
  </si>
  <si>
    <t>Cardiology</t>
  </si>
  <si>
    <t>Clinical Cytogenetics &amp; Molecular Genetics</t>
  </si>
  <si>
    <t>Clinical Genetics</t>
  </si>
  <si>
    <t xml:space="preserve">Clinical Neurophysiology </t>
  </si>
  <si>
    <t>Clinical Pharmacology &amp; Therapeutics</t>
  </si>
  <si>
    <t>Dermatology</t>
  </si>
  <si>
    <t>Endocrinology &amp; Diabetes</t>
  </si>
  <si>
    <t>Gastroenterology</t>
  </si>
  <si>
    <t>General (Internal) Medicine</t>
  </si>
  <si>
    <t>Genito-Urinary Medicine</t>
  </si>
  <si>
    <t>Geriatric Medicine</t>
  </si>
  <si>
    <t xml:space="preserve">Infectious Diseases </t>
  </si>
  <si>
    <t>(&amp; Tropical Medicine)</t>
  </si>
  <si>
    <t>Medical Oncology</t>
  </si>
  <si>
    <t>Neurology</t>
  </si>
  <si>
    <t>Occupational Medicine</t>
  </si>
  <si>
    <t>Palliative Medicine</t>
  </si>
  <si>
    <t>Rehabilitation Medicine</t>
  </si>
  <si>
    <t>Renal Medicine</t>
  </si>
  <si>
    <t>Respiratory Medicine</t>
  </si>
  <si>
    <t>Rheumatology</t>
  </si>
  <si>
    <t>Sport &amp; Exercise Medicine</t>
  </si>
  <si>
    <t>Pathology</t>
  </si>
  <si>
    <t>Chemical Pathology</t>
  </si>
  <si>
    <t xml:space="preserve">Haematology </t>
  </si>
  <si>
    <t>Histopathology (includes Neuropathology)</t>
  </si>
  <si>
    <t xml:space="preserve">Immunology </t>
  </si>
  <si>
    <t>Medical Microbiology</t>
  </si>
  <si>
    <t>Paeds</t>
  </si>
  <si>
    <t xml:space="preserve">Paediatrics </t>
  </si>
  <si>
    <t>Paediatric Cardiology</t>
  </si>
  <si>
    <t>Paediatric Neurology</t>
  </si>
  <si>
    <t>Psychiatry</t>
  </si>
  <si>
    <t>Child &amp; Adolescent Psychiatry</t>
  </si>
  <si>
    <t>Forensic Psychiatry</t>
  </si>
  <si>
    <t>General Psychiatry</t>
  </si>
  <si>
    <t>Old Age Psychiatry</t>
  </si>
  <si>
    <t>Psychiatry of Learning Disability</t>
  </si>
  <si>
    <t>Psychotherapy</t>
  </si>
  <si>
    <t>Radiology</t>
  </si>
  <si>
    <t>Clinical Oncology</t>
  </si>
  <si>
    <t>Clinical Radiology</t>
  </si>
  <si>
    <t>Nuclear Medicine</t>
  </si>
  <si>
    <t>Surgery</t>
  </si>
  <si>
    <t>Cardiothoracic Surgery</t>
  </si>
  <si>
    <t>General Surgery</t>
  </si>
  <si>
    <t>Neurosurgery</t>
  </si>
  <si>
    <t>Maxillofacial Surgery</t>
  </si>
  <si>
    <t>Otolaryngology (ENT)</t>
  </si>
  <si>
    <t>Paediatric Surgery</t>
  </si>
  <si>
    <t>Plastic Surgery</t>
  </si>
  <si>
    <t>Trauma &amp; Orthopaedic Surgery</t>
  </si>
  <si>
    <t>Urology</t>
  </si>
  <si>
    <t>Other medical specialties</t>
  </si>
  <si>
    <t>Anaesthetics</t>
  </si>
  <si>
    <t>Intensive Care medicine</t>
  </si>
  <si>
    <t>Emergency Medicine</t>
  </si>
  <si>
    <t>Obstetrics &amp; Gynaecology</t>
  </si>
  <si>
    <t>Ophthalmology / Medical Ophthalmology</t>
  </si>
  <si>
    <t>Public Health (excluding Dental)</t>
  </si>
  <si>
    <t>Dental specialties</t>
  </si>
  <si>
    <t>Dental Public Health</t>
  </si>
  <si>
    <t>Dental &amp; Maxillofacial Radiology</t>
  </si>
  <si>
    <t>Endodontics</t>
  </si>
  <si>
    <t>Oral Surgery</t>
  </si>
  <si>
    <t>Oral &amp; Maxillofacial Pathology</t>
  </si>
  <si>
    <t>Oral Medicine</t>
  </si>
  <si>
    <t>Oral Microbiology</t>
  </si>
  <si>
    <t>Orthodontics</t>
  </si>
  <si>
    <t>Paediatric Dentistry</t>
  </si>
  <si>
    <t>Periodontics</t>
  </si>
  <si>
    <t>Prosthodontics</t>
  </si>
  <si>
    <t>Restorative Dentistry</t>
  </si>
  <si>
    <t>Special Care Dentistry</t>
  </si>
  <si>
    <t>TOTAL CONSULTANT WORKFORCE</t>
  </si>
  <si>
    <t xml:space="preserve">    on pages 1-2 of this document.</t>
  </si>
  <si>
    <t>Type of doctor/dentist</t>
  </si>
  <si>
    <t>Anticipated net change in the size of the workforce during each year (Full Time Equivalent)</t>
  </si>
  <si>
    <t>General Practitioners (GP)</t>
  </si>
  <si>
    <t>General Dental Service (GDS) Dentists</t>
  </si>
  <si>
    <t>Community Dental Service (CDS) Dentists)</t>
  </si>
  <si>
    <t>Type of doctor</t>
  </si>
  <si>
    <t>Additional Comments</t>
  </si>
  <si>
    <t>Non-Consultant Career Grade doctors</t>
  </si>
  <si>
    <t>Training Grades: Foundation Grades</t>
  </si>
  <si>
    <t xml:space="preserve">Training Grades: Core level </t>
  </si>
  <si>
    <t>(ST1-ST2)</t>
  </si>
  <si>
    <t>Training Grades: Higher level (ST3+)</t>
  </si>
  <si>
    <t xml:space="preserve">Information on organisations’ anticipated future requirement for medical and dental staff is needed to </t>
  </si>
  <si>
    <t xml:space="preserve">inform education commissioning decisions. In addition to the information on Practice Nurses and </t>
  </si>
  <si>
    <t xml:space="preserve">Dental Care Practitioners requested in the previous pages, please complete the tables overleaf.  </t>
  </si>
  <si>
    <t xml:space="preserve">             -          In other words, if an organisation anticipates that it will simply replace all retirees / </t>
  </si>
  <si>
    <t xml:space="preserve">                        grade/specialty), then the “net change” would be zero.   </t>
  </si>
  <si>
    <t xml:space="preserve">                        leavers on a “one for one” basis (i.e. with a new doctor/dentist of the same </t>
  </si>
  <si>
    <t xml:space="preserve">              -        However, if the organisation anticipates that it will replace all retirees/leavers on a “one </t>
  </si>
  <si>
    <t xml:space="preserve">                       for one” basis and also recruit an additional doctor (1.0FTE) in a particular specialty, </t>
  </si>
  <si>
    <t xml:space="preserve">                 then the “net change” for that specialty would be +1.0FTE.</t>
  </si>
  <si>
    <t xml:space="preserve">Please give a broad overview of how your organisation’s overall non-consultant medical workforce is </t>
  </si>
  <si>
    <t xml:space="preserve">likely to change in size during the next three years.  It is recognised that the size of an organisation’s </t>
  </si>
  <si>
    <t xml:space="preserve">training grade workforce is not entirely within its control; the forecasts provided by organisations will </t>
  </si>
  <si>
    <t>therefore be triangulated against information from the Wales Deanery.</t>
  </si>
  <si>
    <t xml:space="preserve">While specialty-specific information has not been requested below, please feel free to provide </t>
  </si>
  <si>
    <t xml:space="preserve">additional information (e.g. if the bulk of the forecasted increases/decreases are anticipated to be in </t>
  </si>
  <si>
    <t xml:space="preserve">specific specialties) </t>
  </si>
  <si>
    <t xml:space="preserve">Please complete the table below with details of any additional / new education requirements to consider </t>
  </si>
  <si>
    <t>– Please note that these entries will not automatically collate when joining different tools together.</t>
  </si>
  <si>
    <t xml:space="preserve">These figures should include all GPs and Dentists, including those working in independent GP/dental </t>
  </si>
  <si>
    <t xml:space="preserve">practices and those directly employed by the Health Board/Trust (including locums).  </t>
  </si>
  <si>
    <t>Agency/Locum/Bank/Overtime: -</t>
  </si>
  <si>
    <t xml:space="preserve">Abertawe Bro Morgannwg </t>
  </si>
  <si>
    <t xml:space="preserve">Betsi Cadwaladr </t>
  </si>
  <si>
    <t xml:space="preserve">Cardiff &amp; Vale </t>
  </si>
  <si>
    <t>ANNEX TITLE</t>
  </si>
  <si>
    <t>B.1</t>
  </si>
  <si>
    <t>Tier 1 &amp; Activity Profiles</t>
  </si>
  <si>
    <t>B.2</t>
  </si>
  <si>
    <t>Financial Plan Summary</t>
  </si>
  <si>
    <t>B.3</t>
  </si>
  <si>
    <t>Finance – Resource Planning Assumptions</t>
  </si>
  <si>
    <t>B.4</t>
  </si>
  <si>
    <t>Finance – Statement of Comprehensive Net Expenditure – 3 yrs</t>
  </si>
  <si>
    <t>B.5</t>
  </si>
  <si>
    <t>Finance – Statement of Comprehensive Net Expenditure – Profiles</t>
  </si>
  <si>
    <t>B.6</t>
  </si>
  <si>
    <t>Finance – Expected Revenue Resource Limit</t>
  </si>
  <si>
    <t>B.7</t>
  </si>
  <si>
    <t>Finance – Year 1 Savings Plan</t>
  </si>
  <si>
    <t>B.8</t>
  </si>
  <si>
    <t>Finance – Years 2 &amp; 3 Savings Plan</t>
  </si>
  <si>
    <t>B.9</t>
  </si>
  <si>
    <t>Finance – Risks and Mitigating actions</t>
  </si>
  <si>
    <t>B.10</t>
  </si>
  <si>
    <t>Finance – Cash Flow</t>
  </si>
  <si>
    <t>B.11</t>
  </si>
  <si>
    <t>Workforce summary wte</t>
  </si>
  <si>
    <t>B.12</t>
  </si>
  <si>
    <t>Workforce summary £</t>
  </si>
  <si>
    <t>B.13</t>
  </si>
  <si>
    <t>Asset Investment Summary</t>
  </si>
  <si>
    <t>B.14</t>
  </si>
  <si>
    <t>Asset Investment Detail</t>
  </si>
  <si>
    <t>B.15</t>
  </si>
  <si>
    <t>Revenue Funded Infrastructure</t>
  </si>
  <si>
    <t>B.16</t>
  </si>
  <si>
    <t>Workforce - Recruitment Difficulties Summary</t>
  </si>
  <si>
    <t>B.17</t>
  </si>
  <si>
    <t>Workforce Changes Summary</t>
  </si>
  <si>
    <t>B.18</t>
  </si>
  <si>
    <t>Educational Commissioning information</t>
  </si>
  <si>
    <t>ABMU</t>
  </si>
  <si>
    <t>Based on current staff and turnover assumptions</t>
  </si>
  <si>
    <t>Pensions and NI changes have been exluded from the Resource Plan following guidance from WG</t>
  </si>
  <si>
    <t>Based on current ChC profile and forecasts</t>
  </si>
  <si>
    <t>Based on current FNC profile and forecasts</t>
  </si>
  <si>
    <t>Based on local estimates</t>
  </si>
  <si>
    <t xml:space="preserve">Unscheduled Care </t>
  </si>
  <si>
    <t>Sustaining Services/South Wales Programme</t>
  </si>
  <si>
    <t>Contingency</t>
  </si>
  <si>
    <t>Tier 1 RTT delivery</t>
  </si>
  <si>
    <t>Calman SpR</t>
  </si>
  <si>
    <t>Palliative Care</t>
  </si>
  <si>
    <t>WHSSC Ambulance Radio Replacement</t>
  </si>
  <si>
    <t>NHS Redress Facilitator</t>
  </si>
  <si>
    <t>NHS Redress - Estimate</t>
  </si>
  <si>
    <t>Blood Borne Viral Hepatitis Action Plan</t>
  </si>
  <si>
    <t>Electronic Staff Record</t>
  </si>
  <si>
    <t>Government Granted Income - Estimate</t>
  </si>
  <si>
    <t>GP IMT Refresh &amp; Maintenance</t>
  </si>
  <si>
    <t>Dental VT's</t>
  </si>
  <si>
    <t>Pre Registration Pharmacists</t>
  </si>
  <si>
    <t xml:space="preserve">Strategic Change Fund/Demand </t>
  </si>
  <si>
    <t xml:space="preserve">Demand based on local assessment  - excludes Strategic change fund </t>
  </si>
  <si>
    <t>Demand Growth Assessment Movement</t>
  </si>
  <si>
    <t>National Pay Negotiations do not meet Pay Uplift</t>
  </si>
  <si>
    <t>National Pay Negotiations fully mitigate pay cost growth</t>
  </si>
  <si>
    <t>Slippage on Programme Savings</t>
  </si>
  <si>
    <t>Slippage on Directorate/Locality CIP Schemes</t>
  </si>
  <si>
    <t>Retraction of Services provided to other LHBs</t>
  </si>
  <si>
    <t>Delivery of Tier 1 Targets</t>
  </si>
  <si>
    <t>CHC Growth &amp; Prices above assessed levels</t>
  </si>
  <si>
    <t xml:space="preserve">Rationalisation of Investments </t>
  </si>
  <si>
    <t>Achievement of increased income levels</t>
  </si>
  <si>
    <t>Cost mitigation of WHSSC Commissioned Services</t>
  </si>
  <si>
    <t>Other Partnership Service Models Delivered</t>
  </si>
  <si>
    <t>WG Additional Funding Allocation issued to Health Boards</t>
  </si>
  <si>
    <t>TBC</t>
  </si>
  <si>
    <t>Measures Outlined in Side Letter</t>
  </si>
  <si>
    <t>Morriston Hospital Phase 1B</t>
  </si>
  <si>
    <t>Low Secure Unit</t>
  </si>
  <si>
    <t>Morriston Hospital Clinical Accomodation</t>
  </si>
  <si>
    <t>Morriston Hospital Demolition Work</t>
  </si>
  <si>
    <t>Acute Mental Health Unit</t>
  </si>
  <si>
    <t>OPMH Assessment Unit</t>
  </si>
  <si>
    <t>Mental Health Day Facilities</t>
  </si>
  <si>
    <t>Singleton Hospital Asceptic Suite</t>
  </si>
  <si>
    <t>Medical Equipment Replacement</t>
  </si>
  <si>
    <t>POW Engineering Infrastructure</t>
  </si>
  <si>
    <t>Morriston Engineering Infrastructure</t>
  </si>
  <si>
    <t>Singleton Engineering Infrastructure</t>
  </si>
  <si>
    <t>Scheme 11</t>
  </si>
  <si>
    <t>IMT Strategic Change</t>
  </si>
  <si>
    <t>Scheme 12</t>
  </si>
  <si>
    <t>Centralisation of Maternity Services</t>
  </si>
  <si>
    <t>Scheme 13</t>
  </si>
  <si>
    <t>Implications of the SWP</t>
  </si>
  <si>
    <t>Scheme 14</t>
  </si>
  <si>
    <t>Increasing CITU Capacity and Cardiac Centre</t>
  </si>
  <si>
    <t>Scheme 15</t>
  </si>
  <si>
    <t>Unscheduled Care Capacity</t>
  </si>
  <si>
    <t>Scheme 16</t>
  </si>
  <si>
    <t>Morriston Hospital Reconfigeration</t>
  </si>
  <si>
    <t>Scheme 17</t>
  </si>
  <si>
    <t>Morriston Hospital demolition phase</t>
  </si>
  <si>
    <t>Scheme 18</t>
  </si>
  <si>
    <t>Replacement of Linear Accelerators</t>
  </si>
  <si>
    <t>Scheme 19</t>
  </si>
  <si>
    <t>Replacement of Catheter Laboratories</t>
  </si>
  <si>
    <t>Scheme 20</t>
  </si>
  <si>
    <t>Provision of Integrated Theatre</t>
  </si>
  <si>
    <t>Scheme 21</t>
  </si>
  <si>
    <t>Primary Care Development Schemes</t>
  </si>
  <si>
    <t>Scheme 22</t>
  </si>
  <si>
    <t>Surgical Robot</t>
  </si>
  <si>
    <t>Scheme 23</t>
  </si>
  <si>
    <t>Renal Refurbishment, Morriston</t>
  </si>
  <si>
    <t>Scheme 24</t>
  </si>
  <si>
    <t>Morriston Hospital Critical Care capacity</t>
  </si>
  <si>
    <t>Fairwood Lodge</t>
  </si>
  <si>
    <t>Cefn Coed Hospital</t>
  </si>
  <si>
    <t>Briton Ferry Health Centre</t>
  </si>
  <si>
    <t>Resolven Health Centre</t>
  </si>
  <si>
    <t>Glynneath Health Centre</t>
  </si>
  <si>
    <t>Pontycymmer Clinic</t>
  </si>
  <si>
    <t>Caerau Clinic</t>
  </si>
  <si>
    <t>Ogmore Vale</t>
  </si>
  <si>
    <t>Morriston Hospital Phase 1B- Non Cash - DEL</t>
  </si>
  <si>
    <t>Morriston Hospital Phase 1B- Non Cash - AME</t>
  </si>
  <si>
    <t>Morriston Hospital Phase 1B- Other Revenue Costs</t>
  </si>
  <si>
    <t>Morriston Hospital Phase 1B- Revenue Savings</t>
  </si>
  <si>
    <t>Low Secure Unit - Non Cash - DEL</t>
  </si>
  <si>
    <t>Low Secure Unit - Non Cash - AME</t>
  </si>
  <si>
    <t>Low Secure Unit - Other Revenue Costs</t>
  </si>
  <si>
    <t>Low Secure Unit - Revenue Savings</t>
  </si>
  <si>
    <t>Morriston Hospital Clinical Accommodation - Non Cash - DEL</t>
  </si>
  <si>
    <t>Morriston Hospital Clinical Accommodation - Non Cash - AME</t>
  </si>
  <si>
    <t>Morriston Hospital Clinical Accommodation - Other Revenue Costs:</t>
  </si>
  <si>
    <t>Morriston Hospital Clinical Accommodation - Revenue Savings</t>
  </si>
  <si>
    <t>Morriston Hospital Demolition Work - Non Cash - DEL</t>
  </si>
  <si>
    <t>Morriston Hospital Demolition Work - Non Cash - AME</t>
  </si>
  <si>
    <t>Morriston Hospital Demolition Work - Other Revenue Costs</t>
  </si>
  <si>
    <t>Morriston Hospital Demolition Work - Revenue Savings</t>
  </si>
  <si>
    <t>Acute Mental Health Unit - Non Cash - DEL</t>
  </si>
  <si>
    <t>Acute Mental Health Unit - Non Cash - AME</t>
  </si>
  <si>
    <t>Acute Mental Health Unit - Other Revenue Costs</t>
  </si>
  <si>
    <t>Acute Mental Health Unit - Revenue Savings</t>
  </si>
  <si>
    <t>OPMH Mental Health Unit - Non Cash - DEL</t>
  </si>
  <si>
    <t>OPMH Mental Health Unit - Non Cash - AME</t>
  </si>
  <si>
    <t>OPMH Mental Health Unit - Other Revenue Costs:</t>
  </si>
  <si>
    <t>OPMH Mental Health Unit - Revenue Savings</t>
  </si>
  <si>
    <t>Mental Health Day Facility - Non Cash - DEL</t>
  </si>
  <si>
    <t>Mental Health Day Facility - Non Cash - AME</t>
  </si>
  <si>
    <t>Mental Health Day Facility - Other Revenue Costs:</t>
  </si>
  <si>
    <t>Mental Health Day Facility - Revenue Savings</t>
  </si>
  <si>
    <t>Scheme 5 - Net Revenue</t>
  </si>
  <si>
    <t>Singleton Hospital Asceptic Suite - Non Cash - DEL</t>
  </si>
  <si>
    <t>Singleton Hospital Asceptic Suite - Non Cash - AME</t>
  </si>
  <si>
    <t>Singleton Hospital Asceptic Suite - Other Revenue Costs:</t>
  </si>
  <si>
    <t>Singleton Hospital Asceptic Suite - Revenue Savings</t>
  </si>
  <si>
    <t>Scheme 6 - Net Revenue</t>
  </si>
  <si>
    <t>Medical Equipment Replacement - Non Cash - DEL</t>
  </si>
  <si>
    <t>Medical Equipment Replacement - Non Cash - AME</t>
  </si>
  <si>
    <t>Medical Equipment Replacement - Other Revenue Costs:</t>
  </si>
  <si>
    <t>Medical Equipment Replacement - Revenue Savings</t>
  </si>
  <si>
    <t>Scheme 7 - Net Revenue</t>
  </si>
  <si>
    <t>POW Engineering Infrastructure - Non Cash - DEL</t>
  </si>
  <si>
    <t>POW Engineering Infrastructure - Non Cash - AME</t>
  </si>
  <si>
    <t>POW Engineering Infrastructure - Other Revenue Costs:</t>
  </si>
  <si>
    <t>POW Engineering Infrastructure - Revenue Savings</t>
  </si>
  <si>
    <t>Scheme 8 - Net Revenue</t>
  </si>
  <si>
    <t>Morriston Engineering Infrastructure - Non Cash - DEL</t>
  </si>
  <si>
    <t>Morriston Engineering Infrastructure - Non Cash - AME</t>
  </si>
  <si>
    <t>Morriston Engineering Infrastructure - Other Revenue Costs:</t>
  </si>
  <si>
    <t>Morriston Engineering Infrastructure - Revenue Savings</t>
  </si>
  <si>
    <t>Scheme 9 - Net Revenue</t>
  </si>
  <si>
    <t>Singleton Engineering Infrastructure - Non Cash - DEL</t>
  </si>
  <si>
    <t>Singleton Engineering Infrastructure - Non Cash - AME</t>
  </si>
  <si>
    <t>Singleton Engineering Infrastructure - Other Revenue Costs:</t>
  </si>
  <si>
    <t>Singleton Engineering Infrastructure - Revenue Savings</t>
  </si>
  <si>
    <t>Scheme 10 - Net Revenue</t>
  </si>
  <si>
    <t>IMT Strategic Change - Non Cash - DEL</t>
  </si>
  <si>
    <t>IMT Strategic Change - Non Cash - AME</t>
  </si>
  <si>
    <t>IMT Strategic Change - Other Revenue Costs:</t>
  </si>
  <si>
    <t>IMT Strategic Change - Revenue Savings</t>
  </si>
  <si>
    <t>Scheme 11 - Net Revenue</t>
  </si>
  <si>
    <t>Centralisation of Maternity Services - Non Cash - DEL</t>
  </si>
  <si>
    <t>Centralisation of Maternity Services - Non Cash - AME</t>
  </si>
  <si>
    <t>Centralisation of Maternity Services - Other Revenue Costs:</t>
  </si>
  <si>
    <t>Centralisation of Maternity Services - Revenue Savings</t>
  </si>
  <si>
    <t>Scheme 12 - Net Revenue</t>
  </si>
  <si>
    <t>Implications of the SWP - Non Cash - DEL</t>
  </si>
  <si>
    <t>Implications of the SWP - Non Cash - AME</t>
  </si>
  <si>
    <t>Implications of the SWP - Other Revenue Costs:</t>
  </si>
  <si>
    <t>Implications of the SWP - Revenue Savings</t>
  </si>
  <si>
    <t>Scheme 13 - Net Revenue</t>
  </si>
  <si>
    <t>Increasing CITU Capacity and Caridac Centre - Non Cash - DEL</t>
  </si>
  <si>
    <t>Increasing CITU Capacity and Caridac Centre - Non Cash - AME</t>
  </si>
  <si>
    <t>Increasing CITU Capacity and Caridac Centre - Other Revenue Costs:</t>
  </si>
  <si>
    <t>Increasing CITU Capacity and Caridac Centre - Revenue Savings</t>
  </si>
  <si>
    <t>Scheme 14 - Net Revenue</t>
  </si>
  <si>
    <t>Unscheduled Care Capacity - Non Cash - DEL</t>
  </si>
  <si>
    <t>Unscheduled Care Capacity - Non Cash - AME</t>
  </si>
  <si>
    <t>Unscheduled Care Capacity - Other Revenue Costs:</t>
  </si>
  <si>
    <t>Unscheduled Care Capacity - Revenue Savings</t>
  </si>
  <si>
    <t>Scheme 15 - Net Revenue</t>
  </si>
  <si>
    <t>Morriston Hospital reconfigeration - Non Cash - DEL</t>
  </si>
  <si>
    <t>Morriston Hospital reconfigeration - Non Cash - AME</t>
  </si>
  <si>
    <t>Morriston Hospital reconfigeration - Other Revenue Costs:</t>
  </si>
  <si>
    <t>Morriston Hospital reconfigeration - Revenue Savings</t>
  </si>
  <si>
    <t>Scheme 16 - Net Revenue</t>
  </si>
  <si>
    <t>Morriston Hospital demolition phase - Non Cash - DEL</t>
  </si>
  <si>
    <t>Morriston Hospital demolition phase - Non Cash - AME</t>
  </si>
  <si>
    <t>Morriston Hospital demolition phase - Other Revenue Costs:</t>
  </si>
  <si>
    <t>Morriston Hospital demolition phase - Revenue Savings</t>
  </si>
  <si>
    <t>Scheme 17 - Net Revenue</t>
  </si>
  <si>
    <t>Replacement of Linear Accelerators - Non Cash - DEL</t>
  </si>
  <si>
    <t>Replacement of Linear Accelerators - Non Cash - AME</t>
  </si>
  <si>
    <t>Replacement of Linear Accelerators - Other Revenue Costs:</t>
  </si>
  <si>
    <t>Replacement of Linear Accelerators - Revenue Savings</t>
  </si>
  <si>
    <t>Scheme 18 - Net Revenue</t>
  </si>
  <si>
    <t>Replacement of Catheter Laboratories - Non Cash - DEL</t>
  </si>
  <si>
    <t>Replacement of Catheter Laboratories - Non Cash - AME</t>
  </si>
  <si>
    <t>Replacement of Catheter Laboratories - Other Revenue Costs:</t>
  </si>
  <si>
    <t>Replacement of Catheter Laboratories - Revenue Savings</t>
  </si>
  <si>
    <t>Scheme 19 - Net Revenue</t>
  </si>
  <si>
    <t>Provision of Integrated Theatre - Non Cash - DEL</t>
  </si>
  <si>
    <t>Provision of Integrated Theatre - Non Cash - AME</t>
  </si>
  <si>
    <t>Provision of Integrated Theatre - Other Revenue Costs:</t>
  </si>
  <si>
    <t>Provision of Integrated Theatre - Revenue Savings</t>
  </si>
  <si>
    <t>Scheme 20 - Net Revenue</t>
  </si>
  <si>
    <t>Primary Care Development Schemes - Non Cash - DEL</t>
  </si>
  <si>
    <t>Primary Care Development Schemes - Non Cash - AME</t>
  </si>
  <si>
    <t>Primary Care Development Schemes - Other Revenue Costs:</t>
  </si>
  <si>
    <t>Primary Care Development Schemes - Revenue Savings</t>
  </si>
  <si>
    <t>Scheme 21 - Net Revenue</t>
  </si>
  <si>
    <t>Surgical Robot - Non Cash - DEL</t>
  </si>
  <si>
    <t>Surgical Robot - Non Cash - AME</t>
  </si>
  <si>
    <t>Surgical Robot - Other Revenue Costs:</t>
  </si>
  <si>
    <t>Surgical Robot - Revenue Savings</t>
  </si>
  <si>
    <t>Scheme 22 - Net Revenue</t>
  </si>
  <si>
    <t>Renal Refurbishment, Morriston - Non Cash - DEL</t>
  </si>
  <si>
    <t>Renal Refurbishment, Morriston - Non Cash - AME</t>
  </si>
  <si>
    <t>Renal Refurbishment, Morriston - Other Revenue Costs:</t>
  </si>
  <si>
    <t>Renal Refurbishment, Morriston - Revenue Savings</t>
  </si>
  <si>
    <t>Scheme 23 - Net Revenue</t>
  </si>
  <si>
    <t>Morriston Hospital Critical Care capacity - Non Cash - DEL</t>
  </si>
  <si>
    <t>Morriston Hospital Critical Care capacity - Non Cash - AME</t>
  </si>
  <si>
    <t>Morriston Hospital Critical Care capacity - Other Revenue Costs:</t>
  </si>
  <si>
    <t>Morriston Hospital Critical Care capacity - Revenue Savings</t>
  </si>
  <si>
    <t>Scheme 24 - Net Revenue</t>
  </si>
  <si>
    <t>Briton Ferry Primary Care Centre</t>
  </si>
  <si>
    <t>Vale of Neath Resource Centre</t>
  </si>
  <si>
    <t>Brynhyfred Primary Care Centre</t>
  </si>
  <si>
    <t>Mayhill Surgery</t>
  </si>
  <si>
    <t xml:space="preserve">ABMU Health Board </t>
  </si>
  <si>
    <t>None</t>
  </si>
  <si>
    <t>Cardiothoracic Theatre Scrub Nurse</t>
  </si>
  <si>
    <t>Band 5</t>
  </si>
  <si>
    <t xml:space="preserve">No suitable applicants impacting on Cardiothoracic RTT. Risk mitigated by review of internal training compentencies and development of a Speciality  Cardiac Trainer </t>
  </si>
  <si>
    <t>Perfusionists</t>
  </si>
  <si>
    <t xml:space="preserve"> Band 8A </t>
  </si>
  <si>
    <t>UK shortages and therefore very difficult to recruit persons into qualified perfusionist posts when a vacancy occurs impacting on RTT</t>
  </si>
  <si>
    <t>Dietetics</t>
  </si>
  <si>
    <t>Band 6 and 7</t>
  </si>
  <si>
    <t>Difficulties recruiting with shortages across Wales and quality of support worker skills impacting on RTT and Unscheduled Care. Risks mitigated by staff development and Advanced Practice</t>
  </si>
  <si>
    <t xml:space="preserve">Speech and Language Therapy.  </t>
  </si>
  <si>
    <t>Difficulty recruiting to specialist posts for adult and paediatrics dysphagia for example impacting on RTT and Unscheduled Care. Risks mitigated by satff development and Advanced Practice</t>
  </si>
  <si>
    <t xml:space="preserve">Occupational Therapy </t>
  </si>
  <si>
    <t>Sonographers</t>
  </si>
  <si>
    <t>Band 7</t>
  </si>
  <si>
    <t xml:space="preserve">UK shortage of appropriately qualified staff impacting on vascular and radiology RTT and Access </t>
  </si>
  <si>
    <t>Medical Physics &amp; Engineering</t>
  </si>
  <si>
    <t>8A-8C</t>
  </si>
  <si>
    <t>Recognise UK shortages which will impact at the time a vacancy occurs</t>
  </si>
  <si>
    <t>Consultants and Middle Grades</t>
  </si>
  <si>
    <t>UK shortage and a particular concern that only 3/22 higher training posts in Emergency Medicine are filled. Current difficults in running Consultant led service and junior doctor rotas addressed by Stragetic Change Programmes. Risks mitigated by working with Deanery, links with University and positive recruitment process</t>
  </si>
  <si>
    <t>Consultant</t>
  </si>
  <si>
    <t>UK shortage of appropriately qualified staff.  Risk to RTT and Strategic Change Programmes. Latter mitigated by Advance Practitioner development, links with University and positive recruitment process</t>
  </si>
  <si>
    <t>Ortho-Geriatrics</t>
  </si>
  <si>
    <t>UK shortage of appropriately qualified staff.  Risk to unscheduled care mitigated by Strategic Change Programmes and Advance Practitioner development</t>
  </si>
  <si>
    <t>General Medicine</t>
  </si>
  <si>
    <t>Consultants and Speciality Doctors</t>
  </si>
  <si>
    <t>UK shortage of appropriately qualified staff.  Risk to RTT and unscheduled care mitigated by Strategic Change Programmes, Advance Practitioner development, working with Deanery, links with University and positive recruitment process</t>
  </si>
  <si>
    <t>Adult Psychiatry</t>
  </si>
  <si>
    <t>UK shortage of appropriately qualified staff.  Risks mitigated by Mental Health Strategic Change Programme</t>
  </si>
  <si>
    <t xml:space="preserve">Histopathology </t>
  </si>
  <si>
    <t>No suitable applicants impacting on access. Risks mitigated by Service Change Programme within Pathology</t>
  </si>
  <si>
    <t xml:space="preserve">Consultant, Middle Grades </t>
  </si>
  <si>
    <t>Significant shortages across UK together with poor reputation of Cardiac Unit highlighted in recent cardiac review, resulting in low quality of applicants.  Impact on RTT and emergency care. Risks mitigated by working with Deanery, links with University and positive recruitment process</t>
  </si>
  <si>
    <t>Primary Care</t>
  </si>
  <si>
    <t>General Practitioner</t>
  </si>
  <si>
    <t>No suitable applicant impacting on practice workload with short, medium and long term actions up for discussion</t>
  </si>
  <si>
    <t>Anaesthetics and Critical Care</t>
  </si>
  <si>
    <t>Small numbers of consultants qualifying from specialty in Wales and in 2016 there will be a reduction in training numbers impacting on access and critical care and junior doctor rotas. Risks mitigated by working with Deanery, links with University and positive recruitment process</t>
  </si>
  <si>
    <t xml:space="preserve"> Anaesthetics</t>
  </si>
  <si>
    <t>Clinical Fellow</t>
  </si>
  <si>
    <t>No suitable applicants imacted on by the above. Risks mitigated by working with University and positive recruitment process</t>
  </si>
  <si>
    <t>Trauma &amp; Orthopaedics</t>
  </si>
  <si>
    <t>Middle Grade Doctors</t>
  </si>
  <si>
    <t>Difficulty in maintaining safe rota's and additional cost in having to use agency or Additional Duty Payments. Risks  mitigated by overseas MTIs</t>
  </si>
  <si>
    <t>Variety of Acute Hospital Specialities</t>
  </si>
  <si>
    <t xml:space="preserve">Although recruitment to general nursing posts is buoyant, the Health Board has experienced difficulty recruiting at times nurses with the right skills to achieve the All Wales Staffing Principles. </t>
  </si>
  <si>
    <t>Variety of Specialities including Endoscopy and Acute Pain Management</t>
  </si>
  <si>
    <t> Specialist posts with a small pool of qualified and experienced (MSc Level)staff to attract from impacting on RTT and Access</t>
  </si>
  <si>
    <t>Community Services</t>
  </si>
  <si>
    <t xml:space="preserve">Need to shift nursing staff with the right skills into Community Services to achieve our Changing for the Better Strategic Change Programme while at the same time as recruiting to acute hospital services </t>
  </si>
  <si>
    <t>This pro forma links to our service change plans.</t>
  </si>
  <si>
    <r>
      <rPr>
        <b/>
        <sz val="11"/>
        <color theme="1"/>
        <rFont val="Calibri"/>
        <family val="2"/>
        <scheme val="minor"/>
      </rPr>
      <t>Note:</t>
    </r>
    <r>
      <rPr>
        <sz val="11"/>
        <color theme="1"/>
        <rFont val="Calibri"/>
        <family val="2"/>
        <scheme val="minor"/>
      </rPr>
      <t xml:space="preserve"> At this stage the work up for a number of projects is in the early stages of consideration and further iterations of our IMTP will pick up the development of these projects and how they will contribute to the Health Board strategy with greater clarity.</t>
    </r>
  </si>
  <si>
    <t>HCSW</t>
  </si>
  <si>
    <t>Planned</t>
  </si>
  <si>
    <t>Band 4</t>
  </si>
  <si>
    <t>Part of Community Services Strategic Change Programme developing intermediate care with our partners and supporting patients in their community setting</t>
  </si>
  <si>
    <t xml:space="preserve">Rehabilitation Assistants </t>
  </si>
  <si>
    <t>Supports delivery of our Local Stroke Delivery Plan (2013) in line with Welsh Governments recommendations within the Together for Health document</t>
  </si>
  <si>
    <t>Greater use of Band 2 HCSW as opposed to Band 3 radiography helpers.</t>
  </si>
  <si>
    <t>In place</t>
  </si>
  <si>
    <t>Band 2</t>
  </si>
  <si>
    <t>Better skill mix.</t>
  </si>
  <si>
    <t>Increase use of support workers in Audiology</t>
  </si>
  <si>
    <t>In place and more planned</t>
  </si>
  <si>
    <t>Band 3 and 4</t>
  </si>
  <si>
    <t>Better skill mix</t>
  </si>
  <si>
    <t xml:space="preserve">New support worker role to take on select lab tasks previously undertaken by BMS staff </t>
  </si>
  <si>
    <t>Releases BMS staff from specific duties in lab</t>
  </si>
  <si>
    <t xml:space="preserve">Reception \worker driver roles to provide rapid response and turn around times for clinical areas as part of ABMU lab centrlaisation </t>
  </si>
  <si>
    <t xml:space="preserve">Undertakes tasks in support of preanalytic and analysis stage to release qualified staff from tasks </t>
  </si>
  <si>
    <t>Support worker in Medical Equipment Management Services to support the NICU ventilator contract in house</t>
  </si>
  <si>
    <t>Extended role that would in the past have been undertaken by Band 5 or 6.</t>
  </si>
  <si>
    <t>New support worker role in Radiotherapy Physics</t>
  </si>
  <si>
    <t>Specialising in the Linac IT system to supplement the work of that engineers that would have in the past been undertaken by a Band 7</t>
  </si>
  <si>
    <t>Support Workers in Maternity Care</t>
  </si>
  <si>
    <t>Band 3</t>
  </si>
  <si>
    <t>To meet and maintain the 90/10 skill mix requirements of birth rate plus</t>
  </si>
  <si>
    <t>Therapy Support Workers – upskilling</t>
  </si>
  <si>
    <t>To increase capacity of therapists e.g.Diploma in OT support, Dietetic Support Worker delivering Community Weight Management programmes.</t>
  </si>
  <si>
    <t xml:space="preserve">Pharmacists </t>
  </si>
  <si>
    <t>Band 8a</t>
  </si>
  <si>
    <t>To improve patient care through the delivery of and support to non medical prescriber Community Polypharmacy Clinics in Networks and Patients in Care Homes</t>
  </si>
  <si>
    <t>Opportunities to develop Consultant Pharmacist over next 3 years</t>
  </si>
  <si>
    <t>Band 8b and 8c</t>
  </si>
  <si>
    <t>To develop advanced roles in patient care and new models of service delivery</t>
  </si>
  <si>
    <t>Non-medical prescribering extended role for pharmacists working at an advance level of practice</t>
  </si>
  <si>
    <t>Band 8a and 8b</t>
  </si>
  <si>
    <t>A number of service change plans identify the need for non-medical prescribing pharmacists to undertake extended roles in the delivery of patient care</t>
  </si>
  <si>
    <t>Midwife Ultrasonographers</t>
  </si>
  <si>
    <t xml:space="preserve">Band 7 </t>
  </si>
  <si>
    <t>Ensuring compliance with standards for women requiring sonogaphy screening and diagnostic tests.</t>
  </si>
  <si>
    <t>Psychologist</t>
  </si>
  <si>
    <t>Establishment of an integrated epilepsy service model for the Health Board including support for non epileptic disorder patients.</t>
  </si>
  <si>
    <t>Increase in use of assistant practitioners in audiology to take place of medical paediactric staff in the community</t>
  </si>
  <si>
    <t>Bands 6,7 and 8</t>
  </si>
  <si>
    <t>Releases consultant time and improved service deliver</t>
  </si>
  <si>
    <t>Additional Radiographers</t>
  </si>
  <si>
    <t>Bands 6 and 7</t>
  </si>
  <si>
    <t xml:space="preserve">Part of Rapid Access Strategic Change Programme supporting Radiologists to improve access to diagnostics </t>
  </si>
  <si>
    <t>Band 6</t>
  </si>
  <si>
    <t xml:space="preserve">Part of Rapid Access Strategic Change Programme supporting Radiologists in delivering Point of Contact </t>
  </si>
  <si>
    <t>Occupational Therapists</t>
  </si>
  <si>
    <t>Part of Community Services Strategic Change Programme by developing intermediate care with our partners and supporting patients in their community setting</t>
  </si>
  <si>
    <t>Physiotherapists</t>
  </si>
  <si>
    <t>Speech and Language Therapists</t>
  </si>
  <si>
    <t>Advanced Practice roles in Nutrition &amp; Dietetics being developed appropriate to service need in line with All Wales Framework. Reviewing  requirement for supplementary prescribing in relation to oral nutritional supplements.</t>
  </si>
  <si>
    <t>Improves capacity to deliver core services in priority areas, requires development of workforce training and development to “grow your own” qualified staff.</t>
  </si>
  <si>
    <t>Advanced Practice roles in Physiotherapy being developed appropriate to service need in line with All Wales Framework. Developing independent prescribing in relation to service need.</t>
  </si>
  <si>
    <t xml:space="preserve">Advanced OT Practice roles being developed appropriate to service need in line with All Wales Framework. </t>
  </si>
  <si>
    <t>Speech &amp; Language Therapy will develop Advanced Practice roles in supplementary prescribing, diagnostic radiological investigation, fiberoptic scoping in hot clinics, diagnosis of Autism.</t>
  </si>
  <si>
    <t xml:space="preserve">Reduces waste and duplication for GPs, increases capacity for Radiologists, increases capacity for Community Paediatricians, reduce costs for the HB as S&amp;LT take on roles previously undertaken by medical workforce, improve quality for patients by reducing number of appointments to multiple professionals and improve efficiency by reducing waste. </t>
  </si>
  <si>
    <t>Additional Porter</t>
  </si>
  <si>
    <t xml:space="preserve">Planned </t>
  </si>
  <si>
    <t xml:space="preserve">Part of Strategic Change Rapid Access Project and extending CT and US working day </t>
  </si>
  <si>
    <t>Additional Ancillary Staff</t>
  </si>
  <si>
    <t>Supporting Quality &amp; Safety Programme in relation to ward cleaniness as part of Infection Prevention Board</t>
  </si>
  <si>
    <t>Administrative and Clerical</t>
  </si>
  <si>
    <t>Patient Flow Programme Manager</t>
  </si>
  <si>
    <t>Band 8c</t>
  </si>
  <si>
    <t>Supporting clinical teams in delivering Patient Flow Strategic Change Prorgamme</t>
  </si>
  <si>
    <t>Patient Flow Improvement Facilitators</t>
  </si>
  <si>
    <t>Band 7 and 6</t>
  </si>
  <si>
    <t>Patient Flow Clerical Officer</t>
  </si>
  <si>
    <t>Supporting the Patient Flow Programme Manager and Facilitators  in deliverying Strategic Change Programme</t>
  </si>
  <si>
    <t>Medical Secretaries</t>
  </si>
  <si>
    <t>Supporting the expansion in Medical Consultants and Middle Grade Doctors as part of Hospital Services Strategic Change Project</t>
  </si>
  <si>
    <t>Administrator</t>
  </si>
  <si>
    <t>Administrative Support</t>
  </si>
  <si>
    <t xml:space="preserve">Supporting the expansion of the current rapid access service current held in the Elderly Day Unit of Neath Port Talbot Hospital </t>
  </si>
  <si>
    <t>Clinical Support Audit Co-ordinator</t>
  </si>
  <si>
    <t>Supporting the Acute Oncology Service on Morriston and Singleton Hospital sites following assessment of 6 month nurse-led pilot on Singleton site</t>
  </si>
  <si>
    <t xml:space="preserve">Smoking Officer </t>
  </si>
  <si>
    <t>Supporting our  Staying Healthy initiative to deliver the strategic aim for Excellent Population Health where we state that we will prioritise a smoking programme as well as obesity and immunisation</t>
  </si>
  <si>
    <t xml:space="preserve">Smoking Clerical Officer Support </t>
  </si>
  <si>
    <t xml:space="preserve">New lab medicine BMS roles </t>
  </si>
  <si>
    <t xml:space="preserve">Band 6 and 7 </t>
  </si>
  <si>
    <t xml:space="preserve">Merging the skills of Clinical Biochemistry, Lab Haematology and Blood Transfusion BMS staff to reduce the number of skilled staff required in labs during out of hour periods </t>
  </si>
  <si>
    <t>Cardiac Physiologist</t>
  </si>
  <si>
    <t>Supporting the delivery  of a Rapid Access Chest Pain Clinic in Swansea</t>
  </si>
  <si>
    <t>Additional Medical Consultants to deliver Hospital Service Project</t>
  </si>
  <si>
    <t>Part of Strategic Change Programme to transform Hospital Service in Swansea and NPT that will deliver a wide range of benefits in terms of demand management, access, quality, safety and finance</t>
  </si>
  <si>
    <t>Transfer/Appoint additional Middle Grade Medical Doctors to deliver Hospital Services Project</t>
  </si>
  <si>
    <t xml:space="preserve">Clinical Fellows </t>
  </si>
  <si>
    <t>Clinical Fellows</t>
  </si>
  <si>
    <t>Additional Medical Consultants to deliver Rapid Access Project</t>
  </si>
  <si>
    <t xml:space="preserve">Part of Strategic Change Programme providing Rapid Access Services where patients are cared for by the right people, in the appropriate  clinical setting, with the level of urgency proportionate to  their needs </t>
  </si>
  <si>
    <t>Transfer/Appoint additional Middle Grade Medical Doctors to deliver Rapid Access Project</t>
  </si>
  <si>
    <t xml:space="preserve">Additional Radiology Consultants for Hot Reporting/A&amp;E Reporting </t>
  </si>
  <si>
    <t xml:space="preserve">Additional Radiology Consultants for extended CT and US working day </t>
  </si>
  <si>
    <t xml:space="preserve">Point of Contact Additional Radiology Consultants </t>
  </si>
  <si>
    <t>Consultant Anaesthetists</t>
  </si>
  <si>
    <t>Supporting the delivery of an anaesthetics service delivery plan to deliver RTT and unscheduled care</t>
  </si>
  <si>
    <t>Consultant Oncologist</t>
  </si>
  <si>
    <t>Supporting the introduction of an Acute Oncology Service on Morriston and Singleton Hospital sites following assessment of 6 month nurse-led pilot on Singleton site</t>
  </si>
  <si>
    <t xml:space="preserve">Additional Community Paediatric School Nurses </t>
  </si>
  <si>
    <t xml:space="preserve">Part of Co dependent Maternity, Newborn, Gynaecology, Neonatal and Children and Young People’s Project to meet the best standards of care by supporting the transfer of maternity, obstetric, neonatal and in-patient gynaecology services from Singleton Hospital to Morriston Hospital </t>
  </si>
  <si>
    <t>Additional Community Paediatric Nurses</t>
  </si>
  <si>
    <t xml:space="preserve">Additional Community Neonatal Nurse </t>
  </si>
  <si>
    <t>Midwife Lead Public Health</t>
  </si>
  <si>
    <t>Gynaecology/Midwifery Nurse Practitioner</t>
  </si>
  <si>
    <t>Paediatric (Neonatal) Nurses</t>
  </si>
  <si>
    <t>Additional Community Nurses</t>
  </si>
  <si>
    <t xml:space="preserve">Band 6 </t>
  </si>
  <si>
    <t xml:space="preserve">Advanced Nurse Practitioners </t>
  </si>
  <si>
    <t>Supporting the expantion of the current rapid access service current held in the Elderly Day Unit of Neath Port Talbot Hospital to include patients above the age of 18 years for elderly care, respiratory, gastroenterology patients.</t>
  </si>
  <si>
    <t>Advanced Nurse Practitioners</t>
  </si>
  <si>
    <t>Supporting the development of a Fracture Liason Service by improving signposting for patients care plan with introduction of nurse practitioners</t>
  </si>
  <si>
    <t>Advanced Critical Care Practitioners</t>
  </si>
  <si>
    <t>In Place</t>
  </si>
  <si>
    <t>Band 7 and 8a</t>
  </si>
  <si>
    <t xml:space="preserve">Supporting retention, recruitment and redesign medical staff roles </t>
  </si>
  <si>
    <t>Other Advanced Nurse Practitioners</t>
  </si>
  <si>
    <t>In Place and More Planned</t>
  </si>
  <si>
    <t>Band 7 and 8</t>
  </si>
  <si>
    <t>Non-medical prescribing extended role for the CNS working at an advance level of practice</t>
  </si>
  <si>
    <t>In place &amp; further places planned</t>
  </si>
  <si>
    <t>Improved and more timely patient experience at the point of care &amp; reduced workload on Junior Drs</t>
  </si>
  <si>
    <t>Gynaecology midwifery practitioners</t>
  </si>
  <si>
    <t xml:space="preserve">Replaces and improves first tier doctor experience and access to teaching in day time hours plus replaces registrar level rota in singleton </t>
  </si>
  <si>
    <t>Consultant midwife</t>
  </si>
  <si>
    <t>Band 8b and C</t>
  </si>
  <si>
    <t>Leading the requirements of the public health service delivery performance indicators ensuring  systems in place to achieve interventions required, monitor performance</t>
  </si>
  <si>
    <t>Increasing Nursing establishment</t>
  </si>
  <si>
    <t>Various</t>
  </si>
  <si>
    <t>In line with  All Wales Guiding Principles for acute wards</t>
  </si>
  <si>
    <t>Bursary</t>
  </si>
  <si>
    <t xml:space="preserve">All Wales Commissioning </t>
  </si>
  <si>
    <t>Surgical Care Practitioners</t>
  </si>
  <si>
    <t>Post graduate Certificate in pyschiatric therapetics</t>
  </si>
  <si>
    <t>1 per year</t>
  </si>
  <si>
    <t>Non medical prescribing of blood products</t>
  </si>
  <si>
    <t>Ageing, health and disease diploma</t>
  </si>
  <si>
    <r>
      <t>·</t>
    </r>
    <r>
      <rPr>
        <sz val="7"/>
        <color indexed="8"/>
        <rFont val="Times New Roman"/>
        <family val="1"/>
      </rPr>
      <t xml:space="preserve">         </t>
    </r>
    <r>
      <rPr>
        <sz val="11"/>
        <color indexed="8"/>
        <rFont val="Arial"/>
        <family val="2"/>
      </rPr>
      <t>In each of the tables, please record what you organisation anticipates will be the net change of its medical/dental workforce during the next three years.</t>
    </r>
  </si>
  <si>
    <r>
      <t>·</t>
    </r>
    <r>
      <rPr>
        <sz val="7"/>
        <color indexed="8"/>
        <rFont val="Times New Roman"/>
        <family val="1"/>
      </rPr>
      <t xml:space="preserve">         </t>
    </r>
    <r>
      <rPr>
        <sz val="11"/>
        <color indexed="8"/>
        <rFont val="Arial"/>
        <family val="2"/>
      </rPr>
      <t>“Net change” means the anticipated increase/decrease in the size of that workforce (in Full Time Equivalent) compared to the previous years.</t>
    </r>
  </si>
  <si>
    <r>
      <t>·</t>
    </r>
    <r>
      <rPr>
        <sz val="7"/>
        <color indexed="8"/>
        <rFont val="Times New Roman"/>
        <family val="1"/>
      </rPr>
      <t xml:space="preserve">         </t>
    </r>
    <r>
      <rPr>
        <sz val="11"/>
        <color indexed="8"/>
        <rFont val="Arial"/>
        <family val="2"/>
      </rPr>
      <t>The following should be excluded from the tables on the next few pages:</t>
    </r>
  </si>
  <si>
    <r>
      <t>o</t>
    </r>
    <r>
      <rPr>
        <sz val="7"/>
        <color indexed="8"/>
        <rFont val="Times New Roman"/>
        <family val="1"/>
      </rPr>
      <t xml:space="preserve">   </t>
    </r>
    <r>
      <rPr>
        <sz val="11"/>
        <color indexed="8"/>
        <rFont val="Arial"/>
        <family val="2"/>
      </rPr>
      <t>Training grade doctors entering/leaving an organisation as a normal part of their rotation.</t>
    </r>
  </si>
  <si>
    <r>
      <t>o</t>
    </r>
    <r>
      <rPr>
        <sz val="7"/>
        <color indexed="8"/>
        <rFont val="Times New Roman"/>
        <family val="1"/>
      </rPr>
      <t xml:space="preserve">   </t>
    </r>
    <r>
      <rPr>
        <sz val="11"/>
        <color indexed="8"/>
        <rFont val="Arial"/>
        <family val="2"/>
      </rPr>
      <t>Doctors moving organisations under TUPE arrangements.</t>
    </r>
  </si>
  <si>
    <r>
      <t>·</t>
    </r>
    <r>
      <rPr>
        <sz val="7"/>
        <color indexed="8"/>
        <rFont val="Times New Roman"/>
        <family val="1"/>
      </rPr>
      <t xml:space="preserve">         </t>
    </r>
    <r>
      <rPr>
        <sz val="11"/>
        <color indexed="8"/>
        <rFont val="Arial"/>
        <family val="2"/>
      </rPr>
      <t>Please record all figures as Full Time Equivalent (FTE)</t>
    </r>
  </si>
  <si>
    <r>
      <t>1)</t>
    </r>
    <r>
      <rPr>
        <b/>
        <sz val="7"/>
        <color indexed="8"/>
        <rFont val="Times New Roman"/>
        <family val="1"/>
      </rPr>
      <t xml:space="preserve">    </t>
    </r>
    <r>
      <rPr>
        <b/>
        <sz val="12"/>
        <color indexed="8"/>
        <rFont val="Arial"/>
        <family val="2"/>
      </rPr>
      <t>Medical/Dental Consultants (FTE)</t>
    </r>
  </si>
  <si>
    <t>To deliver Hospital Services Strategic Programme and Rapid Access Programme</t>
  </si>
  <si>
    <t>To deliver Acute Oncology Services</t>
  </si>
  <si>
    <t>To deliver Rapid Access Strategic Change Programme</t>
  </si>
  <si>
    <r>
      <t>2)</t>
    </r>
    <r>
      <rPr>
        <b/>
        <sz val="7"/>
        <color indexed="8"/>
        <rFont val="Times New Roman"/>
        <family val="1"/>
      </rPr>
      <t xml:space="preserve">    </t>
    </r>
    <r>
      <rPr>
        <b/>
        <sz val="12"/>
        <color indexed="8"/>
        <rFont val="Arial"/>
        <family val="2"/>
      </rPr>
      <t xml:space="preserve">Medical/Dental Consultants (FTE) </t>
    </r>
    <r>
      <rPr>
        <i/>
        <sz val="12"/>
        <color indexed="8"/>
        <rFont val="Arial"/>
        <family val="2"/>
      </rPr>
      <t>(continued)</t>
    </r>
  </si>
  <si>
    <r>
      <t xml:space="preserve">Surgery </t>
    </r>
    <r>
      <rPr>
        <i/>
        <sz val="10"/>
        <color indexed="8"/>
        <rFont val="Arial"/>
        <family val="2"/>
      </rPr>
      <t>(cont’d)</t>
    </r>
  </si>
  <si>
    <r>
      <t xml:space="preserve">2)   GPs and Dentists </t>
    </r>
    <r>
      <rPr>
        <b/>
        <i/>
        <sz val="11"/>
        <color indexed="8"/>
        <rFont val="Arial"/>
        <family val="2"/>
      </rPr>
      <t>(excluding Consultants)</t>
    </r>
    <r>
      <rPr>
        <b/>
        <sz val="12"/>
        <color indexed="8"/>
        <rFont val="Arial"/>
        <family val="2"/>
      </rPr>
      <t xml:space="preserve"> (FTE)</t>
    </r>
  </si>
  <si>
    <r>
      <t>·</t>
    </r>
    <r>
      <rPr>
        <sz val="7"/>
        <color indexed="8"/>
        <rFont val="Times New Roman"/>
        <family val="1"/>
      </rPr>
      <t xml:space="preserve">       </t>
    </r>
    <r>
      <rPr>
        <i/>
        <sz val="11"/>
        <color indexed="8"/>
        <rFont val="Arial"/>
        <family val="2"/>
      </rPr>
      <t>The only exception is for Consultants working in the Hospital Dental Service (HDS), who should be recorded in the table above.</t>
    </r>
  </si>
  <si>
    <r>
      <t>·</t>
    </r>
    <r>
      <rPr>
        <sz val="7"/>
        <color indexed="8"/>
        <rFont val="Times New Roman"/>
        <family val="1"/>
      </rPr>
      <t xml:space="preserve">       </t>
    </r>
    <r>
      <rPr>
        <i/>
        <sz val="11"/>
        <color indexed="8"/>
        <rFont val="Arial"/>
        <family val="2"/>
      </rPr>
      <t xml:space="preserve">Commissioning requirement for Dental Care Practitioners and Practice Nurses should be recorded  </t>
    </r>
  </si>
  <si>
    <r>
      <t xml:space="preserve">Other Dentists </t>
    </r>
    <r>
      <rPr>
        <i/>
        <sz val="10"/>
        <color indexed="8"/>
        <rFont val="Arial"/>
        <family val="2"/>
      </rPr>
      <t>(excluding HDS Consultants)</t>
    </r>
  </si>
  <si>
    <r>
      <t xml:space="preserve">3)   Non-Consultant doctors (FTE) </t>
    </r>
    <r>
      <rPr>
        <i/>
        <sz val="12"/>
        <color indexed="8"/>
        <rFont val="Arial"/>
        <family val="2"/>
      </rPr>
      <t>(all specialties combined)</t>
    </r>
  </si>
  <si>
    <t xml:space="preserve">To deliver Hospital Services Strategic Programme </t>
  </si>
  <si>
    <t>To deliver Hospital Services Strategic Programme</t>
  </si>
  <si>
    <t>2014/15 PROFILED PERFORMANCE - ABMU HEALTH BOARD</t>
  </si>
  <si>
    <t>IMTP / Other</t>
  </si>
  <si>
    <t>COMMENTARY</t>
  </si>
  <si>
    <t>OUTSTANDING ACTIONS</t>
  </si>
  <si>
    <t>Lead</t>
  </si>
  <si>
    <t>Section</t>
  </si>
  <si>
    <t>Where required - explain starting position and identify any factors which may influence delivery of trajectory.  For all trajectories summarise key actions to be taken to ensure delivery of trajectory</t>
  </si>
  <si>
    <t>Sara Hayes</t>
  </si>
  <si>
    <t>Debrief meetings taking place between now and end of March. Actions to be confirmed following completion of debrief meetings in conjunction with Public Health Wales</t>
  </si>
  <si>
    <t>7.6.5</t>
  </si>
  <si>
    <t>Delivery framework, staff campaign communications via Influenza Steering group</t>
  </si>
  <si>
    <t>Enhanced health visiting model. Targetted apprach to late completers.</t>
  </si>
  <si>
    <t>MAINTAIN TARGET</t>
  </si>
  <si>
    <t>5% of smokers make a quit attempt via smoking cessation services with at least a 40% CO validated quite rate at 4 weeks</t>
  </si>
  <si>
    <t>5% and 40%</t>
  </si>
  <si>
    <t>2.1% and 30%</t>
  </si>
  <si>
    <t>2.1% and 30% validated quit rate</t>
  </si>
  <si>
    <t>3% and 30% validated quit rate</t>
  </si>
  <si>
    <t>4% and 35% valdated quit rate</t>
  </si>
  <si>
    <t>5% and 40% validated quit rate</t>
  </si>
  <si>
    <t>Objectives delivered through implementation of smoking cessation business case and Locality SIPs</t>
  </si>
  <si>
    <t>Commentary</t>
  </si>
  <si>
    <t>Darren Griffiths</t>
  </si>
  <si>
    <t>Locality and Directorate Plans</t>
  </si>
  <si>
    <t>Linked to RTT delivery plans</t>
  </si>
  <si>
    <t>Awaiting response from Directorates and Localities</t>
  </si>
  <si>
    <t>Alex Howells</t>
  </si>
  <si>
    <t>5.2.1</t>
  </si>
  <si>
    <t>1. Enhancement required in Myrddin. 2. Process change required.  3.Outcome measure in Surgical Pathway Efficiency Programme</t>
  </si>
  <si>
    <t>5.2.2</t>
  </si>
  <si>
    <t>Outcome - Unscheduled Care / Patient Flow programme</t>
  </si>
  <si>
    <t xml:space="preserve">PERFORMANCE 2013 VARIES BETWEEN 58.6% AND 67.5% </t>
  </si>
  <si>
    <t>Part 1</t>
  </si>
  <si>
    <t>80% of assessments by LPMHSS undertaken within 28 days from date of referral</t>
  </si>
  <si>
    <t>MH plan</t>
  </si>
  <si>
    <t>1. Implementation of assessment clinics; 2. GP education re appropriate referrals,; 3. Revised referral managemetn process; 4. Introduce telephone asssessments; 5. Offer stress control and Acceptance and Commitment Therapy as direct access.</t>
  </si>
  <si>
    <t>90% of therapeutic interventions started within 56 days following an assessment by the LPMHSS</t>
  </si>
  <si>
    <t>Offer more group therapy and ratio individual therapy; Allocate sessional time from Psychological Therapy resource</t>
  </si>
  <si>
    <t>Part 2: Care and  Treatment Planning</t>
  </si>
  <si>
    <t>90% of LHB residents (all ages) to have a valid CTP completed at the end of each month</t>
  </si>
  <si>
    <t>Target to be maintained</t>
  </si>
  <si>
    <t>A copy of a report to that individual is provided no later than 10 working days following the conclusion of that assessment</t>
  </si>
  <si>
    <t>Part 3</t>
  </si>
  <si>
    <t>100% of hospitals within each LHB to have arrangements in place to ensure advocacy is available to qualifying patients</t>
  </si>
  <si>
    <t>Push Mangat</t>
  </si>
  <si>
    <t>Refer to mortality rate CVD cancer sheet. Information sourced from PHW observatory.  - Cancer delivery plan - year 1 focus on lung.</t>
  </si>
  <si>
    <t>Paul Stauber</t>
  </si>
  <si>
    <t xml:space="preserve">Refer to mortality rate CVD cancer sheet. Information sourced from PHW observatory. </t>
  </si>
  <si>
    <t>Andy Phillips</t>
  </si>
  <si>
    <t>Will be maintained</t>
  </si>
  <si>
    <t>1. Ring fenced beds minimum of 1 bed in Morriston and  PoW - reference patient flow programme.; 2. Reference Locality Plans re Acute Stroke Units (ASUs)</t>
  </si>
  <si>
    <t>WG may change the target from 24 to 4 hrs and time to CT to 12 hrs. This would reduce complaince from 70 to 15% - awaiting clarity - AP</t>
  </si>
  <si>
    <t>Christine Williams</t>
  </si>
  <si>
    <t>Eradication of preventable Healthcare Acquired Infections</t>
  </si>
  <si>
    <t>Data not currently  available from PHW.</t>
  </si>
  <si>
    <t>263 cases per annum (2012/13)</t>
  </si>
  <si>
    <t>MAXIMUM OF 164 CASES FOR 2014/15. Actions include: Use of principles of Berkshire whole scale change model  to focus on susceptibility of our population to C diff; Early wins on early isolation practise and new root cause analysis approach. Use of Hydrogen Peroxide Vapour for terminal decontamination of isolation rooms.</t>
  </si>
  <si>
    <t>Reduction in C Difficile  (rate per 100,000 population)</t>
  </si>
  <si>
    <t>Rate per 100,000 population calculated using mid 2012 Population Estimate for ABMU</t>
  </si>
  <si>
    <t>Reduction  Staphylococcus Aureus Bacteraemia (MRSA)</t>
  </si>
  <si>
    <t>27 cases per annum (2012/13)</t>
  </si>
  <si>
    <t xml:space="preserve">MAXIMUM OF 14 CASES FOR 2014/15. Actions include: Continue with cultural changes eg. bare below elbows, root cause analysis and implementation of recommendations, mandatory training programmes.. </t>
  </si>
  <si>
    <t>Reduction in MRSA (rate per 100,000 population)</t>
  </si>
  <si>
    <t>Reduction  Staphylococcus Aureus Bacteraemia (MSSA)</t>
  </si>
  <si>
    <t>Improve (10%)</t>
  </si>
  <si>
    <t>168 cases per annum (2012/13)</t>
  </si>
  <si>
    <t>Baseline is 168 cases Feb 2013 to Jan 2014 (no reduction compared to previous 12 months) . Redcution in 10% proposed for 2014/15 (maximum of 151 cases.Ref Business case chloroprep.</t>
  </si>
  <si>
    <t>Reduction in the number of Healthcare acquired pressure ulcers numbers</t>
  </si>
  <si>
    <t>Improve (MAXIMUM OF 10 PER MONTH)</t>
  </si>
  <si>
    <t>2012/13 total of 95 (average 8 per month) ; 2013/14 baseline is 144 (average 12 per month. - managed through fundamentals of care. Note reporting has changed; now includes grades 1'2,3 and 4 (previous figures 3 and 4 only)</t>
  </si>
  <si>
    <t>Improve (95%)</t>
  </si>
  <si>
    <t>Training programme; Audits</t>
  </si>
  <si>
    <t>Linked to action detailed re stroke bundle</t>
  </si>
  <si>
    <t>Actions linked to: C4B Rapid access project (chest pain clinic and ambulatory unit Singleton), rapid access advice service for GPs.  Projections based on 2013/14 average 6 monthly performance</t>
  </si>
  <si>
    <t>RAMI 2012</t>
  </si>
  <si>
    <t>Lnked to action under data completeness,  Implementation of End of Life Care recommendations from AQuA  report</t>
  </si>
  <si>
    <t xml:space="preserve">Reduce Crude Mortality Rates </t>
  </si>
  <si>
    <t>As above (RAMI)</t>
  </si>
  <si>
    <t xml:space="preserve">Crude mortality rate trajectory calculated based on monthly average of last 3 years, </t>
  </si>
  <si>
    <t>Stage 1 Mortality Reviews</t>
  </si>
  <si>
    <t>Development of web based process, Integration with Myrddin and Death certficate information, Development of PIMS +</t>
  </si>
  <si>
    <t>Maintain target (reference note 1 - notes sheet)</t>
  </si>
  <si>
    <t>Reference note 1</t>
  </si>
  <si>
    <t>PROJECTIONS BASED ON CURRENT TRENDS</t>
  </si>
  <si>
    <t>Linked to Patient Flow programme; Cardiac Delivery Plan, Osteoporosis, Fall and Fracture Liaison Group led by MSK, COPD Community rehab services, Cancer delivery plan - focus on lung.</t>
  </si>
  <si>
    <r>
      <t xml:space="preserve">Admissions for these specified conditions are actually reducing (concern re  issues with definitions being too narrow). Agreed with WG that this can be a different measure if we wish. Numbers provided are admissions for &gt;85s (? possibly change this to over 80s) which fits with our focus on frail elderly. Recent trends, whilst lots of monthly variation, show an overall annual increase is around 2% for emergency admissions which is in line with the annual level of population increase for this age group. 
</t>
    </r>
    <r>
      <rPr>
        <b/>
        <sz val="10"/>
        <color theme="1"/>
        <rFont val="Arial"/>
        <family val="2"/>
      </rPr>
      <t>Do we need to agree an improvement level for this as this assumes current state?</t>
    </r>
  </si>
  <si>
    <t>Reduction in the number of emergency hospital admissions for pts aged 85+</t>
  </si>
  <si>
    <t>Reference Long Term Conditions work on cardiac, diabetes, costeoporosis, falls and fractures, respiratory,</t>
  </si>
  <si>
    <t>6 mth average 3.53, Jan 14 position 2.89 - worked down to 2 - to be confirmed</t>
  </si>
  <si>
    <t>Improvement in DTOC delivery per 10,000 of local Authority population non mental Health 75 years and over</t>
  </si>
  <si>
    <t>Reduced from 3.57 to 1.34 between Aug 13 and Jan 14</t>
  </si>
  <si>
    <t>5.2.2;             5.2.3</t>
  </si>
  <si>
    <t>Patient Flow / Unscheduled Care Programme; C4B Clinical Strategy Programme - Community Services</t>
  </si>
  <si>
    <t>REDUCED FROM 36 TO 13 BETWEEN AUGUST 13 AND JAN 14</t>
  </si>
  <si>
    <t>95%</t>
  </si>
  <si>
    <t>99%</t>
  </si>
  <si>
    <t>Locality plans</t>
  </si>
  <si>
    <t>1. Use new GMS contract to improve access; 2. Target outlying practices; 3. Consider lcoal approach and current guidancedeveloped wiith LNC and review whether standards set are appropriate.</t>
  </si>
  <si>
    <t>77%</t>
  </si>
  <si>
    <t>79%</t>
  </si>
  <si>
    <t>82%</t>
  </si>
  <si>
    <t>85%</t>
  </si>
  <si>
    <t>Percentage of staff (excluding medical) undertaking PADR reported by ESR</t>
  </si>
  <si>
    <t>NA</t>
  </si>
  <si>
    <t>7.6.1</t>
  </si>
  <si>
    <t>Introduction of Employee Self Service within ESR over the next 2 years.</t>
  </si>
  <si>
    <t>Debbie Morgan/Push Mangat</t>
  </si>
  <si>
    <t>7.2.3 and 4</t>
  </si>
  <si>
    <t>Implementation of MARS online system to inform gap; currentlly manual and electroinc data collection</t>
  </si>
  <si>
    <t>Debbie Morgan</t>
  </si>
  <si>
    <t>Pulse Surveys</t>
  </si>
  <si>
    <t>7.6.3</t>
  </si>
  <si>
    <t>Baseline 25% response rate based on ABMU National Staff Survey 2013. % profile based on rollout of SNAP survey system using local survey and a sample size, as per NHS England guidance. Actions covering Pulse Surveys, Medical Engagement Scale and the GMC National Trainee Survey are under Section 7 of the plan</t>
  </si>
  <si>
    <t>Baseline 57% based on ABMU National Staff Survey 2013. All Wales 55%. Actions covering Staff Engagement; Leadership; and Quality Improvement to improve the % rate are under Section 7 of the plan</t>
  </si>
  <si>
    <t>Debbie Morgan/Eifion Williams</t>
  </si>
  <si>
    <t>7.6.4</t>
  </si>
  <si>
    <t>Improved reporting, support provided to "hotspot" areas; upskill managers;</t>
  </si>
  <si>
    <t>Eifion Williams</t>
  </si>
  <si>
    <t>Baseline (month 10 unless specified)</t>
  </si>
  <si>
    <t>Reduced from 3.81 to 3 between Aug 13 and Jan 14</t>
  </si>
  <si>
    <t>Workforce</t>
  </si>
  <si>
    <t>Financial Challenge 2015/16</t>
  </si>
  <si>
    <t>Financial Challenge 2016/17</t>
  </si>
  <si>
    <t xml:space="preserve">Turnover 6.35% (as at 31 October 2013) </t>
  </si>
  <si>
    <t>Age Profile: 47% aged between 41 and 54 years with no significant changes since 2011.</t>
  </si>
  <si>
    <t xml:space="preserve">Workforce Plan numbers to be based on: </t>
  </si>
  <si>
    <t>Funded Establishment/Budgetted WTE</t>
  </si>
  <si>
    <t>Prioritised Schemes</t>
  </si>
  <si>
    <t>ANNEX B.1 - TIER 1 &amp; ACTIVITY PROFILES</t>
  </si>
  <si>
    <t>ANNEX B.2 - FINANCIAL PLAN SUMMARY</t>
  </si>
  <si>
    <t>ANNEX B.1 - FINANCE RESOURCE PLANNING ASSUMPTIONS</t>
  </si>
  <si>
    <t>ANNEX B.4 - FINANCE STATEMENT OF COMPREHENSIVE NET EXPENDITURE 3 YRS</t>
  </si>
  <si>
    <t>ANNEX B.5 - FINANCE STATEMENT OF COMPREHENSIVE NET EXPENDITURE PROFILES</t>
  </si>
  <si>
    <t>ANNEX B.6 - FINANCE EXPECTED REVENUE RESOURCE LIMIT</t>
  </si>
  <si>
    <t>ANNEX B.7 - FINANCE YEAR 1 SAVINGS PLAN</t>
  </si>
  <si>
    <t>ANNEX B.8 - FINANCE YEAR 2 &amp; 3 SAVINGS PLAN</t>
  </si>
  <si>
    <t>ANNEX B.9 - FINANCE RISK AND MITIGATING ACTIONS</t>
  </si>
  <si>
    <t>ANNEX B.10 - FINANCE CASH FLOW 2013/14 TO 2016/17</t>
  </si>
  <si>
    <t>ANNEX B.11 - WORKFORCE SUMMARY WTE</t>
  </si>
  <si>
    <t>ANNEX B.12 - WORKFORCE SUMMARY £'000</t>
  </si>
  <si>
    <t>ANNEX B.13 - ASSET INVESTMENT SUMMARY</t>
  </si>
  <si>
    <t>ANNEX B.14 - ASSET INVESTMENT DETAIL</t>
  </si>
  <si>
    <t>ANNEX B.15 - REVENUE FUNDED INFRASTRUCTURE</t>
  </si>
  <si>
    <t>(including Primary Care and innovative / third party funded investments)</t>
  </si>
  <si>
    <t>ANNEX B.16 - WORKFORCE RECRUITMENT DIFFICULTIES SUMMARY AS AT MARCH, 2014</t>
  </si>
  <si>
    <t>ANNEX B.17 - WORKFORCE CHANGES SUMMARY 2014-2017</t>
  </si>
  <si>
    <t>ANNEX B.18 - EDUCATIONAL COMMISSIONING INFORMATION</t>
  </si>
  <si>
    <t xml:space="preserve">      NOTE :  Requirement to submit Monthly Profile will be met as part of Monitoring Returns Submissions</t>
  </si>
</sst>
</file>

<file path=xl/styles.xml><?xml version="1.0" encoding="utf-8"?>
<styleSheet xmlns="http://schemas.openxmlformats.org/spreadsheetml/2006/main">
  <numFmts count="14">
    <numFmt numFmtId="43" formatCode="_-* #,##0.00_-;\-* #,##0.00_-;_-* &quot;-&quot;??_-;_-@_-"/>
    <numFmt numFmtId="164" formatCode="0.0"/>
    <numFmt numFmtId="165" formatCode="0.0%"/>
    <numFmt numFmtId="166" formatCode="_-* #,##0_-;\-* #,##0_-;_-* &quot;-&quot;??_-;_-@_-"/>
    <numFmt numFmtId="167" formatCode=";;;"/>
    <numFmt numFmtId="168" formatCode="#,##0;[Red]\(#,##0\)"/>
    <numFmt numFmtId="169" formatCode="[$-809]dd\ mmmm\ yyyy;@"/>
    <numFmt numFmtId="170" formatCode="&quot;£&quot;#,##0.000"/>
    <numFmt numFmtId="171" formatCode="_-* #,##0.00\ _$_-;_-* #,##0.00\ _$\-;_-* &quot;-&quot;??\ _$_-;_-@_-"/>
    <numFmt numFmtId="172" formatCode="#,##0_ ;\-#,##0\ "/>
    <numFmt numFmtId="173" formatCode="#,##0.0_ ;\-#,##0.0\ "/>
    <numFmt numFmtId="174" formatCode="#,##0.000_ ;[Red]\-#,##0.000\ "/>
    <numFmt numFmtId="175" formatCode="#,##0.000"/>
    <numFmt numFmtId="176" formatCode="0.000"/>
  </numFmts>
  <fonts count="72">
    <font>
      <sz val="12"/>
      <color theme="1"/>
      <name val="Arial"/>
      <family val="2"/>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2"/>
      <color theme="1"/>
      <name val="Arial"/>
      <family val="2"/>
    </font>
    <font>
      <b/>
      <sz val="12"/>
      <color theme="1"/>
      <name val="Arial"/>
      <family val="2"/>
    </font>
    <font>
      <b/>
      <sz val="12"/>
      <name val="Calibri"/>
      <family val="2"/>
      <scheme val="minor"/>
    </font>
    <font>
      <sz val="12"/>
      <name val="Calibri"/>
      <family val="2"/>
      <scheme val="minor"/>
    </font>
    <font>
      <b/>
      <sz val="12"/>
      <color theme="0"/>
      <name val="Calibri"/>
      <family val="2"/>
      <scheme val="minor"/>
    </font>
    <font>
      <sz val="11"/>
      <color theme="1"/>
      <name val="Wingdings"/>
      <charset val="2"/>
    </font>
    <font>
      <b/>
      <sz val="14"/>
      <name val="Arial"/>
      <family val="2"/>
    </font>
    <font>
      <b/>
      <sz val="10"/>
      <name val="Arial"/>
      <family val="2"/>
    </font>
    <font>
      <sz val="10"/>
      <name val="Arial"/>
      <family val="2"/>
    </font>
    <font>
      <b/>
      <sz val="12"/>
      <name val="Arial"/>
      <family val="2"/>
    </font>
    <font>
      <sz val="12"/>
      <name val="Arial"/>
      <family val="2"/>
    </font>
    <font>
      <b/>
      <sz val="12"/>
      <color indexed="8"/>
      <name val="Arial"/>
      <family val="2"/>
    </font>
    <font>
      <sz val="14"/>
      <name val="Arial"/>
      <family val="2"/>
    </font>
    <font>
      <i/>
      <sz val="12"/>
      <name val="Arial"/>
      <family val="2"/>
    </font>
    <font>
      <b/>
      <sz val="10"/>
      <color theme="1"/>
      <name val="Arial"/>
      <family val="2"/>
    </font>
    <font>
      <sz val="10"/>
      <color theme="1"/>
      <name val="Arial"/>
      <family val="2"/>
    </font>
    <font>
      <sz val="12"/>
      <color indexed="22"/>
      <name val="Arial"/>
      <family val="2"/>
    </font>
    <font>
      <sz val="11"/>
      <color indexed="8"/>
      <name val="Calibri"/>
      <family val="2"/>
    </font>
    <font>
      <b/>
      <sz val="12"/>
      <color rgb="FFFF0000"/>
      <name val="Arial"/>
      <family val="2"/>
    </font>
    <font>
      <sz val="10"/>
      <color indexed="81"/>
      <name val="Tahoma"/>
      <family val="2"/>
    </font>
    <font>
      <b/>
      <sz val="8"/>
      <color indexed="81"/>
      <name val="Tahoma"/>
      <family val="2"/>
    </font>
    <font>
      <sz val="8"/>
      <color indexed="81"/>
      <name val="Tahoma"/>
      <family val="2"/>
    </font>
    <font>
      <sz val="11"/>
      <color theme="1"/>
      <name val="Arial"/>
      <family val="2"/>
    </font>
    <font>
      <b/>
      <sz val="11"/>
      <color theme="1"/>
      <name val="Arial"/>
      <family val="2"/>
    </font>
    <font>
      <i/>
      <sz val="12"/>
      <color theme="1"/>
      <name val="Arial"/>
      <family val="2"/>
    </font>
    <font>
      <sz val="11"/>
      <color theme="1"/>
      <name val="Calibri"/>
      <family val="2"/>
    </font>
    <font>
      <sz val="10"/>
      <color rgb="FF000000"/>
      <name val="Arial"/>
      <family val="2"/>
    </font>
    <font>
      <sz val="9"/>
      <color theme="1"/>
      <name val="Arial"/>
      <family val="2"/>
    </font>
    <font>
      <b/>
      <sz val="9"/>
      <color theme="1"/>
      <name val="Arial"/>
      <family val="2"/>
    </font>
    <font>
      <sz val="11"/>
      <color rgb="FF000000"/>
      <name val="Arial"/>
      <family val="2"/>
    </font>
    <font>
      <sz val="11"/>
      <color theme="1"/>
      <name val="Symbol"/>
      <family val="1"/>
      <charset val="2"/>
    </font>
    <font>
      <sz val="11"/>
      <color theme="1"/>
      <name val="Courier New"/>
      <family val="3"/>
    </font>
    <font>
      <sz val="11"/>
      <color rgb="FF000000"/>
      <name val="Calibri"/>
      <family val="2"/>
    </font>
    <font>
      <i/>
      <sz val="11"/>
      <color theme="1"/>
      <name val="Arial"/>
      <family val="2"/>
    </font>
    <font>
      <b/>
      <i/>
      <sz val="10"/>
      <color theme="1"/>
      <name val="Arial"/>
      <family val="2"/>
    </font>
    <font>
      <b/>
      <sz val="9"/>
      <color indexed="81"/>
      <name val="Tahoma"/>
      <family val="2"/>
    </font>
    <font>
      <sz val="9"/>
      <color indexed="81"/>
      <name val="Tahoma"/>
      <family val="2"/>
    </font>
    <font>
      <sz val="11"/>
      <color theme="1"/>
      <name val="Calibri"/>
      <family val="2"/>
      <scheme val="minor"/>
    </font>
    <font>
      <sz val="12"/>
      <color theme="1"/>
      <name val="Calibri"/>
      <family val="2"/>
      <scheme val="minor"/>
    </font>
    <font>
      <sz val="12"/>
      <color rgb="FF000000"/>
      <name val="Calibri"/>
      <family val="2"/>
      <scheme val="minor"/>
    </font>
    <font>
      <sz val="9"/>
      <color theme="1"/>
      <name val="Calibri"/>
      <family val="2"/>
      <scheme val="minor"/>
    </font>
    <font>
      <sz val="11"/>
      <color rgb="FF000000"/>
      <name val="Calibri"/>
      <family val="2"/>
      <scheme val="minor"/>
    </font>
    <font>
      <sz val="12"/>
      <color theme="1"/>
      <name val="Calibri"/>
      <family val="2"/>
    </font>
    <font>
      <sz val="12"/>
      <color rgb="FF000000"/>
      <name val="Arial"/>
      <family val="2"/>
    </font>
    <font>
      <b/>
      <sz val="11"/>
      <color theme="1"/>
      <name val="Calibri"/>
      <family val="2"/>
      <scheme val="minor"/>
    </font>
    <font>
      <sz val="12"/>
      <color rgb="FF454545"/>
      <name val="Calibri"/>
      <family val="2"/>
      <scheme val="minor"/>
    </font>
    <font>
      <sz val="12"/>
      <color rgb="FF454545"/>
      <name val="Calibri"/>
      <family val="2"/>
    </font>
    <font>
      <sz val="12"/>
      <color indexed="8"/>
      <name val="Calibri"/>
      <family val="2"/>
      <scheme val="minor"/>
    </font>
    <font>
      <sz val="11"/>
      <name val="Calibri"/>
      <family val="2"/>
      <scheme val="minor"/>
    </font>
    <font>
      <sz val="9"/>
      <name val="Arial"/>
      <family val="2"/>
    </font>
    <font>
      <sz val="9"/>
      <color theme="3" tint="0.39997558519241921"/>
      <name val="Arial"/>
      <family val="2"/>
    </font>
    <font>
      <sz val="12"/>
      <color theme="3" tint="0.39997558519241921"/>
      <name val="Arial"/>
      <family val="2"/>
    </font>
    <font>
      <sz val="11"/>
      <color theme="3" tint="0.39997558519241921"/>
      <name val="Calibri"/>
      <family val="2"/>
      <scheme val="minor"/>
    </font>
    <font>
      <sz val="7"/>
      <color indexed="8"/>
      <name val="Times New Roman"/>
      <family val="1"/>
    </font>
    <font>
      <sz val="11"/>
      <color indexed="8"/>
      <name val="Arial"/>
      <family val="2"/>
    </font>
    <font>
      <b/>
      <sz val="7"/>
      <color indexed="8"/>
      <name val="Times New Roman"/>
      <family val="1"/>
    </font>
    <font>
      <sz val="11"/>
      <color theme="4" tint="-0.249977111117893"/>
      <name val="Calibri"/>
      <family val="2"/>
      <scheme val="minor"/>
    </font>
    <font>
      <i/>
      <sz val="12"/>
      <color indexed="8"/>
      <name val="Arial"/>
      <family val="2"/>
    </font>
    <font>
      <i/>
      <sz val="10"/>
      <color indexed="8"/>
      <name val="Arial"/>
      <family val="2"/>
    </font>
    <font>
      <b/>
      <i/>
      <sz val="11"/>
      <color indexed="8"/>
      <name val="Arial"/>
      <family val="2"/>
    </font>
    <font>
      <i/>
      <sz val="11"/>
      <color indexed="8"/>
      <name val="Arial"/>
      <family val="2"/>
    </font>
    <font>
      <sz val="10"/>
      <color theme="3" tint="0.39997558519241921"/>
      <name val="Arial"/>
      <family val="2"/>
    </font>
    <font>
      <b/>
      <sz val="10"/>
      <color indexed="8"/>
      <name val="Arial"/>
      <family val="2"/>
    </font>
    <font>
      <sz val="10"/>
      <color indexed="9"/>
      <name val="Arial"/>
      <family val="2"/>
    </font>
    <font>
      <sz val="10"/>
      <color indexed="8"/>
      <name val="Arial"/>
      <family val="2"/>
    </font>
    <font>
      <b/>
      <sz val="10"/>
      <color indexed="23"/>
      <name val="Arial"/>
      <family val="2"/>
    </font>
    <font>
      <sz val="12"/>
      <color rgb="FFFF0000"/>
      <name val="Arial"/>
      <family val="2"/>
    </font>
  </fonts>
  <fills count="18">
    <fill>
      <patternFill patternType="none"/>
    </fill>
    <fill>
      <patternFill patternType="gray125"/>
    </fill>
    <fill>
      <patternFill patternType="solid">
        <fgColor indexed="8"/>
        <bgColor indexed="64"/>
      </patternFill>
    </fill>
    <fill>
      <patternFill patternType="solid">
        <fgColor theme="0"/>
        <bgColor indexed="64"/>
      </patternFill>
    </fill>
    <fill>
      <patternFill patternType="solid">
        <fgColor indexed="9"/>
        <bgColor indexed="64"/>
      </patternFill>
    </fill>
    <fill>
      <patternFill patternType="solid">
        <fgColor indexed="55"/>
        <bgColor indexed="64"/>
      </patternFill>
    </fill>
    <fill>
      <patternFill patternType="solid">
        <fgColor indexed="22"/>
        <bgColor indexed="64"/>
      </patternFill>
    </fill>
    <fill>
      <patternFill patternType="solid">
        <fgColor rgb="FFFFFF99"/>
        <bgColor indexed="64"/>
      </patternFill>
    </fill>
    <fill>
      <patternFill patternType="solid">
        <fgColor rgb="FFBFBFBF"/>
        <bgColor indexed="64"/>
      </patternFill>
    </fill>
    <fill>
      <patternFill patternType="solid">
        <fgColor rgb="FFFFFFFF"/>
        <bgColor indexed="64"/>
      </patternFill>
    </fill>
    <fill>
      <patternFill patternType="solid">
        <fgColor rgb="FFC0C0C0"/>
        <bgColor indexed="64"/>
      </patternFill>
    </fill>
    <fill>
      <patternFill patternType="solid">
        <fgColor theme="0" tint="-0.499984740745262"/>
        <bgColor indexed="64"/>
      </patternFill>
    </fill>
    <fill>
      <patternFill patternType="solid">
        <fgColor rgb="FFDAEEF3"/>
        <bgColor indexed="64"/>
      </patternFill>
    </fill>
    <fill>
      <patternFill patternType="solid">
        <fgColor rgb="FFD8D8D8"/>
        <bgColor indexed="64"/>
      </patternFill>
    </fill>
    <fill>
      <patternFill patternType="solid">
        <fgColor rgb="FF92D05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8" tint="0.39997558519241921"/>
        <bgColor indexed="64"/>
      </patternFill>
    </fill>
  </fills>
  <borders count="110">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left style="double">
        <color indexed="64"/>
      </left>
      <right style="thin">
        <color indexed="64"/>
      </right>
      <top/>
      <bottom/>
      <diagonal/>
    </border>
    <border>
      <left/>
      <right style="medium">
        <color indexed="64"/>
      </right>
      <top/>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diagonalDown="1">
      <left style="medium">
        <color indexed="9"/>
      </left>
      <right style="medium">
        <color indexed="9"/>
      </right>
      <top style="medium">
        <color indexed="9"/>
      </top>
      <bottom/>
      <diagonal style="medium">
        <color indexed="9"/>
      </diagonal>
    </border>
    <border>
      <left/>
      <right style="thin">
        <color indexed="64"/>
      </right>
      <top/>
      <bottom style="medium">
        <color indexed="64"/>
      </bottom>
      <diagonal/>
    </border>
    <border diagonalDown="1">
      <left style="medium">
        <color indexed="9"/>
      </left>
      <right style="medium">
        <color indexed="9"/>
      </right>
      <top/>
      <bottom style="medium">
        <color indexed="9"/>
      </bottom>
      <diagonal style="medium">
        <color indexed="9"/>
      </diagonal>
    </border>
    <border>
      <left/>
      <right style="medium">
        <color indexed="64"/>
      </right>
      <top style="medium">
        <color indexed="64"/>
      </top>
      <bottom style="thin">
        <color indexed="55"/>
      </bottom>
      <diagonal/>
    </border>
    <border>
      <left style="thin">
        <color indexed="55"/>
      </left>
      <right/>
      <top style="medium">
        <color indexed="64"/>
      </top>
      <bottom style="medium">
        <color indexed="64"/>
      </bottom>
      <diagonal/>
    </border>
    <border>
      <left/>
      <right style="thin">
        <color indexed="55"/>
      </right>
      <top style="medium">
        <color indexed="64"/>
      </top>
      <bottom style="medium">
        <color indexed="64"/>
      </bottom>
      <diagonal/>
    </border>
    <border>
      <left style="medium">
        <color indexed="64"/>
      </left>
      <right style="thin">
        <color indexed="55"/>
      </right>
      <top style="medium">
        <color indexed="64"/>
      </top>
      <bottom style="medium">
        <color indexed="64"/>
      </bottom>
      <diagonal/>
    </border>
    <border>
      <left style="thin">
        <color indexed="55"/>
      </left>
      <right style="thin">
        <color indexed="55"/>
      </right>
      <top style="medium">
        <color indexed="64"/>
      </top>
      <bottom style="medium">
        <color indexed="64"/>
      </bottom>
      <diagonal/>
    </border>
    <border>
      <left style="thin">
        <color indexed="55"/>
      </left>
      <right style="medium">
        <color indexed="64"/>
      </right>
      <top style="medium">
        <color indexed="64"/>
      </top>
      <bottom style="medium">
        <color indexed="64"/>
      </bottom>
      <diagonal/>
    </border>
    <border>
      <left/>
      <right style="medium">
        <color indexed="64"/>
      </right>
      <top style="thin">
        <color indexed="55"/>
      </top>
      <bottom style="medium">
        <color indexed="64"/>
      </bottom>
      <diagonal/>
    </border>
    <border>
      <left style="medium">
        <color indexed="64"/>
      </left>
      <right style="medium">
        <color indexed="64"/>
      </right>
      <top/>
      <bottom style="thin">
        <color indexed="55"/>
      </bottom>
      <diagonal/>
    </border>
    <border>
      <left style="medium">
        <color indexed="64"/>
      </left>
      <right style="medium">
        <color indexed="64"/>
      </right>
      <top style="medium">
        <color indexed="64"/>
      </top>
      <bottom style="thin">
        <color indexed="55"/>
      </bottom>
      <diagonal/>
    </border>
    <border>
      <left/>
      <right style="medium">
        <color indexed="64"/>
      </right>
      <top/>
      <bottom style="thin">
        <color indexed="55"/>
      </bottom>
      <diagonal/>
    </border>
    <border>
      <left style="medium">
        <color indexed="64"/>
      </left>
      <right style="medium">
        <color indexed="64"/>
      </right>
      <top style="thin">
        <color indexed="55"/>
      </top>
      <bottom style="thin">
        <color indexed="55"/>
      </bottom>
      <diagonal/>
    </border>
    <border>
      <left/>
      <right style="medium">
        <color indexed="64"/>
      </right>
      <top style="thin">
        <color indexed="55"/>
      </top>
      <bottom style="thin">
        <color indexed="55"/>
      </bottom>
      <diagonal/>
    </border>
    <border>
      <left style="medium">
        <color indexed="64"/>
      </left>
      <right style="medium">
        <color indexed="64"/>
      </right>
      <top style="thin">
        <color indexed="55"/>
      </top>
      <bottom/>
      <diagonal/>
    </border>
    <border>
      <left/>
      <right/>
      <top style="medium">
        <color indexed="64"/>
      </top>
      <bottom style="thin">
        <color indexed="55"/>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55"/>
      </left>
      <right style="thin">
        <color indexed="55"/>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right/>
      <top style="medium">
        <color rgb="FF000000"/>
      </top>
      <bottom/>
      <diagonal/>
    </border>
    <border>
      <left/>
      <right/>
      <top/>
      <bottom style="medium">
        <color rgb="FF000000"/>
      </bottom>
      <diagonal/>
    </border>
    <border>
      <left style="medium">
        <color rgb="FF000000"/>
      </left>
      <right/>
      <top style="medium">
        <color rgb="FF000000"/>
      </top>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indexed="64"/>
      </left>
      <right style="medium">
        <color indexed="64"/>
      </right>
      <top style="thin">
        <color indexed="55"/>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thin">
        <color indexed="55"/>
      </top>
      <bottom style="thin">
        <color indexed="64"/>
      </bottom>
      <diagonal/>
    </border>
    <border>
      <left/>
      <right/>
      <top/>
      <bottom style="thin">
        <color indexed="64"/>
      </bottom>
      <diagonal/>
    </border>
    <border>
      <left/>
      <right style="medium">
        <color indexed="64"/>
      </right>
      <top style="thin">
        <color indexed="64"/>
      </top>
      <bottom style="medium">
        <color indexed="64"/>
      </bottom>
      <diagonal/>
    </border>
    <border>
      <left/>
      <right/>
      <top style="medium">
        <color indexed="9"/>
      </top>
      <bottom/>
      <diagonal/>
    </border>
  </borders>
  <cellStyleXfs count="11">
    <xf numFmtId="0" fontId="0" fillId="0" borderId="0"/>
    <xf numFmtId="43" fontId="5" fillId="0" borderId="0" applyFont="0" applyFill="0" applyBorder="0" applyAlignment="0" applyProtection="0"/>
    <xf numFmtId="0" fontId="15" fillId="0" borderId="0"/>
    <xf numFmtId="0" fontId="22" fillId="0" borderId="0"/>
    <xf numFmtId="9" fontId="5" fillId="0" borderId="0" applyFont="0" applyFill="0" applyBorder="0" applyAlignment="0" applyProtection="0"/>
    <xf numFmtId="0" fontId="13" fillId="0" borderId="0"/>
    <xf numFmtId="0" fontId="15" fillId="0" borderId="0"/>
    <xf numFmtId="171" fontId="13" fillId="0" borderId="0" applyFont="0" applyFill="0" applyBorder="0" applyAlignment="0" applyProtection="0"/>
    <xf numFmtId="0" fontId="42" fillId="0" borderId="0"/>
    <xf numFmtId="0" fontId="5" fillId="0" borderId="0"/>
    <xf numFmtId="0" fontId="42" fillId="0" borderId="0"/>
  </cellStyleXfs>
  <cellXfs count="1060">
    <xf numFmtId="0" fontId="0" fillId="0" borderId="0" xfId="0"/>
    <xf numFmtId="164" fontId="8" fillId="0" borderId="0" xfId="0" applyNumberFormat="1" applyFont="1"/>
    <xf numFmtId="165" fontId="8" fillId="0" borderId="0" xfId="0" applyNumberFormat="1" applyFont="1"/>
    <xf numFmtId="0" fontId="8" fillId="0" borderId="0" xfId="0" applyFont="1"/>
    <xf numFmtId="0" fontId="7" fillId="0" borderId="0" xfId="0" applyFont="1"/>
    <xf numFmtId="0" fontId="8" fillId="0" borderId="1" xfId="0" applyFont="1" applyBorder="1"/>
    <xf numFmtId="0" fontId="8" fillId="0" borderId="4" xfId="0" applyFont="1" applyBorder="1"/>
    <xf numFmtId="164" fontId="7" fillId="0" borderId="5" xfId="0" applyNumberFormat="1" applyFont="1" applyBorder="1" applyAlignment="1">
      <alignment horizontal="center"/>
    </xf>
    <xf numFmtId="0" fontId="7" fillId="0" borderId="6" xfId="0" applyFont="1" applyBorder="1" applyAlignment="1">
      <alignment horizontal="center" wrapText="1"/>
    </xf>
    <xf numFmtId="164" fontId="7" fillId="0" borderId="7" xfId="0" applyNumberFormat="1" applyFont="1" applyBorder="1" applyAlignment="1">
      <alignment horizontal="center"/>
    </xf>
    <xf numFmtId="165" fontId="7" fillId="0" borderId="6" xfId="0" applyNumberFormat="1" applyFont="1" applyBorder="1" applyAlignment="1">
      <alignment horizontal="center" wrapText="1"/>
    </xf>
    <xf numFmtId="0" fontId="7" fillId="0" borderId="9" xfId="0" applyFont="1" applyBorder="1" applyAlignment="1">
      <alignment horizontal="left"/>
    </xf>
    <xf numFmtId="165" fontId="7" fillId="0" borderId="6" xfId="0" applyNumberFormat="1" applyFont="1" applyFill="1" applyBorder="1" applyAlignment="1">
      <alignment horizontal="center"/>
    </xf>
    <xf numFmtId="164" fontId="7" fillId="0" borderId="10" xfId="0" applyNumberFormat="1" applyFont="1" applyBorder="1" applyAlignment="1">
      <alignment horizontal="center"/>
    </xf>
    <xf numFmtId="165" fontId="7" fillId="0" borderId="11" xfId="0" applyNumberFormat="1" applyFont="1" applyFill="1" applyBorder="1" applyAlignment="1">
      <alignment horizontal="center"/>
    </xf>
    <xf numFmtId="164" fontId="7" fillId="0" borderId="12" xfId="0" applyNumberFormat="1" applyFont="1" applyBorder="1" applyAlignment="1">
      <alignment horizontal="center"/>
    </xf>
    <xf numFmtId="164" fontId="7" fillId="0" borderId="10" xfId="0" quotePrefix="1" applyNumberFormat="1" applyFont="1" applyBorder="1" applyAlignment="1">
      <alignment horizontal="center"/>
    </xf>
    <xf numFmtId="165" fontId="7" fillId="2" borderId="11" xfId="0" applyNumberFormat="1" applyFont="1" applyFill="1" applyBorder="1" applyAlignment="1">
      <alignment horizontal="center"/>
    </xf>
    <xf numFmtId="4" fontId="8" fillId="0" borderId="0" xfId="0" applyNumberFormat="1" applyFont="1" applyFill="1"/>
    <xf numFmtId="0" fontId="8" fillId="0" borderId="0" xfId="0" applyFont="1" applyFill="1"/>
    <xf numFmtId="164" fontId="7" fillId="0" borderId="14" xfId="0" quotePrefix="1" applyNumberFormat="1" applyFont="1" applyBorder="1" applyAlignment="1">
      <alignment horizontal="center"/>
    </xf>
    <xf numFmtId="165" fontId="7" fillId="2" borderId="15" xfId="0" applyNumberFormat="1" applyFont="1" applyFill="1" applyBorder="1" applyAlignment="1">
      <alignment horizontal="center"/>
    </xf>
    <xf numFmtId="164" fontId="7" fillId="0" borderId="16" xfId="0" quotePrefix="1" applyNumberFormat="1" applyFont="1" applyBorder="1" applyAlignment="1">
      <alignment horizontal="center"/>
    </xf>
    <xf numFmtId="0" fontId="7" fillId="0" borderId="9" xfId="0" quotePrefix="1" applyFont="1" applyBorder="1" applyAlignment="1">
      <alignment horizontal="left"/>
    </xf>
    <xf numFmtId="165" fontId="9" fillId="0" borderId="11" xfId="0" applyNumberFormat="1" applyFont="1" applyFill="1" applyBorder="1" applyAlignment="1">
      <alignment horizontal="center"/>
    </xf>
    <xf numFmtId="164" fontId="9" fillId="0" borderId="12" xfId="0" applyNumberFormat="1" applyFont="1" applyFill="1" applyBorder="1" applyAlignment="1">
      <alignment horizontal="center"/>
    </xf>
    <xf numFmtId="0" fontId="8" fillId="0" borderId="0" xfId="0" applyFont="1" applyFill="1" applyBorder="1"/>
    <xf numFmtId="0" fontId="7" fillId="0" borderId="9" xfId="0" applyFont="1" applyBorder="1" applyAlignment="1">
      <alignment vertical="top" wrapText="1"/>
    </xf>
    <xf numFmtId="0" fontId="8" fillId="0" borderId="9" xfId="0" applyFont="1" applyBorder="1" applyAlignment="1">
      <alignment vertical="top" wrapText="1"/>
    </xf>
    <xf numFmtId="166" fontId="8" fillId="0" borderId="0" xfId="1" applyNumberFormat="1" applyFont="1" applyFill="1" applyBorder="1" applyAlignment="1">
      <alignment horizontal="center" vertical="top" wrapText="1"/>
    </xf>
    <xf numFmtId="164" fontId="8" fillId="0" borderId="10" xfId="0" applyNumberFormat="1" applyFont="1" applyBorder="1" applyAlignment="1">
      <alignment horizontal="center"/>
    </xf>
    <xf numFmtId="4" fontId="8" fillId="0" borderId="0" xfId="1" applyNumberFormat="1" applyFont="1" applyFill="1" applyBorder="1" applyAlignment="1">
      <alignment horizontal="center" vertical="top" wrapText="1"/>
    </xf>
    <xf numFmtId="0" fontId="8" fillId="0" borderId="9" xfId="0" applyFont="1" applyBorder="1" applyAlignment="1">
      <alignment horizontal="left"/>
    </xf>
    <xf numFmtId="164" fontId="7" fillId="0" borderId="14" xfId="0" applyNumberFormat="1" applyFont="1" applyBorder="1" applyAlignment="1">
      <alignment horizontal="center"/>
    </xf>
    <xf numFmtId="165" fontId="7" fillId="0" borderId="15" xfId="0" applyNumberFormat="1" applyFont="1" applyFill="1" applyBorder="1" applyAlignment="1">
      <alignment horizontal="center"/>
    </xf>
    <xf numFmtId="4" fontId="8" fillId="0" borderId="0" xfId="0" quotePrefix="1" applyNumberFormat="1" applyFont="1" applyFill="1" applyBorder="1"/>
    <xf numFmtId="0" fontId="7" fillId="0" borderId="9" xfId="0" applyFont="1" applyBorder="1"/>
    <xf numFmtId="165" fontId="8" fillId="0" borderId="11" xfId="0" applyNumberFormat="1" applyFont="1" applyFill="1" applyBorder="1" applyAlignment="1">
      <alignment horizontal="center"/>
    </xf>
    <xf numFmtId="0" fontId="8" fillId="0" borderId="9" xfId="0" applyFont="1" applyBorder="1"/>
    <xf numFmtId="0" fontId="7" fillId="0" borderId="20" xfId="0" applyFont="1" applyBorder="1"/>
    <xf numFmtId="164" fontId="7" fillId="0" borderId="1" xfId="0" applyNumberFormat="1" applyFont="1" applyBorder="1" applyAlignment="1">
      <alignment horizontal="center"/>
    </xf>
    <xf numFmtId="165" fontId="7" fillId="0" borderId="1" xfId="0" applyNumberFormat="1" applyFont="1" applyFill="1" applyBorder="1" applyAlignment="1">
      <alignment horizontal="center"/>
    </xf>
    <xf numFmtId="0" fontId="10" fillId="0" borderId="0" xfId="0" applyFont="1" applyAlignment="1">
      <alignment horizontal="left" vertical="center" indent="8"/>
    </xf>
    <xf numFmtId="0" fontId="11" fillId="0" borderId="0" xfId="0" applyFont="1"/>
    <xf numFmtId="0" fontId="12" fillId="0" borderId="25" xfId="0" applyFont="1" applyBorder="1" applyAlignment="1">
      <alignment wrapText="1"/>
    </xf>
    <xf numFmtId="0" fontId="12" fillId="0" borderId="26" xfId="0" applyFont="1" applyBorder="1" applyAlignment="1">
      <alignment horizontal="center" vertical="top" wrapText="1"/>
    </xf>
    <xf numFmtId="0" fontId="12" fillId="0" borderId="24" xfId="0" applyFont="1" applyBorder="1" applyAlignment="1">
      <alignment horizontal="center" vertical="top" wrapText="1"/>
    </xf>
    <xf numFmtId="0" fontId="0" fillId="0" borderId="27" xfId="0" applyBorder="1"/>
    <xf numFmtId="0" fontId="12" fillId="0" borderId="27" xfId="0" applyFont="1" applyBorder="1" applyAlignment="1">
      <alignment horizontal="center" vertical="top" wrapText="1"/>
    </xf>
    <xf numFmtId="0" fontId="12" fillId="0" borderId="13" xfId="0" applyFont="1" applyBorder="1" applyAlignment="1">
      <alignment horizontal="center" vertical="top" wrapText="1"/>
    </xf>
    <xf numFmtId="0" fontId="12" fillId="0" borderId="18" xfId="0" applyFont="1" applyBorder="1" applyAlignment="1">
      <alignment vertical="top" wrapText="1"/>
    </xf>
    <xf numFmtId="0" fontId="13" fillId="0" borderId="18" xfId="0" applyFont="1" applyBorder="1" applyAlignment="1">
      <alignment vertical="top" wrapText="1"/>
    </xf>
    <xf numFmtId="0" fontId="13" fillId="0" borderId="27" xfId="0" applyFont="1" applyBorder="1" applyAlignment="1">
      <alignment horizontal="center" vertical="top" wrapText="1"/>
    </xf>
    <xf numFmtId="0" fontId="13" fillId="0" borderId="13" xfId="0" applyFont="1" applyBorder="1" applyAlignment="1">
      <alignment horizontal="center" vertical="top" wrapText="1"/>
    </xf>
    <xf numFmtId="0" fontId="12" fillId="0" borderId="29" xfId="0" applyFont="1" applyBorder="1" applyAlignment="1">
      <alignment vertical="top" wrapText="1"/>
    </xf>
    <xf numFmtId="0" fontId="0" fillId="0" borderId="30" xfId="0" applyBorder="1"/>
    <xf numFmtId="0" fontId="0" fillId="0" borderId="23" xfId="0" applyBorder="1"/>
    <xf numFmtId="0" fontId="0" fillId="0" borderId="24" xfId="0" applyBorder="1"/>
    <xf numFmtId="0" fontId="0" fillId="0" borderId="31" xfId="0" applyBorder="1"/>
    <xf numFmtId="0" fontId="0" fillId="0" borderId="32" xfId="0" applyBorder="1"/>
    <xf numFmtId="0" fontId="12" fillId="0" borderId="30" xfId="0" applyFont="1" applyBorder="1" applyAlignment="1">
      <alignment horizontal="center" vertical="top" wrapText="1"/>
    </xf>
    <xf numFmtId="0" fontId="0" fillId="0" borderId="0" xfId="0" applyBorder="1"/>
    <xf numFmtId="0" fontId="0" fillId="0" borderId="13" xfId="0" applyBorder="1"/>
    <xf numFmtId="166" fontId="13" fillId="0" borderId="27" xfId="1" applyNumberFormat="1" applyFont="1" applyBorder="1" applyAlignment="1">
      <alignment horizontal="center" vertical="top" wrapText="1"/>
    </xf>
    <xf numFmtId="166" fontId="13" fillId="0" borderId="13" xfId="1" applyNumberFormat="1" applyFont="1" applyBorder="1" applyAlignment="1">
      <alignment horizontal="center" vertical="top" wrapText="1"/>
    </xf>
    <xf numFmtId="0" fontId="12" fillId="0" borderId="33" xfId="0" applyFont="1" applyBorder="1" applyAlignment="1">
      <alignment vertical="top" wrapText="1"/>
    </xf>
    <xf numFmtId="0" fontId="0" fillId="0" borderId="34" xfId="0" applyBorder="1"/>
    <xf numFmtId="0" fontId="0" fillId="0" borderId="28" xfId="0" applyBorder="1"/>
    <xf numFmtId="166" fontId="12" fillId="0" borderId="25" xfId="1" applyNumberFormat="1" applyFont="1" applyBorder="1" applyAlignment="1">
      <alignment horizontal="center" vertical="top" wrapText="1"/>
    </xf>
    <xf numFmtId="166" fontId="12" fillId="0" borderId="27" xfId="1" applyNumberFormat="1" applyFont="1" applyBorder="1" applyAlignment="1">
      <alignment horizontal="center" vertical="top" wrapText="1"/>
    </xf>
    <xf numFmtId="166" fontId="12" fillId="0" borderId="13" xfId="1" applyNumberFormat="1" applyFont="1" applyBorder="1" applyAlignment="1">
      <alignment horizontal="center" vertical="top" wrapText="1"/>
    </xf>
    <xf numFmtId="0" fontId="14" fillId="0" borderId="0" xfId="0" applyFont="1" applyFill="1" applyAlignment="1" applyProtection="1">
      <alignment horizontal="right"/>
    </xf>
    <xf numFmtId="17" fontId="14" fillId="0" borderId="0" xfId="0" applyNumberFormat="1" applyFont="1" applyFill="1" applyAlignment="1" applyProtection="1">
      <alignment horizontal="center"/>
    </xf>
    <xf numFmtId="0" fontId="15" fillId="0" borderId="0" xfId="0" applyNumberFormat="1" applyFont="1" applyFill="1" applyProtection="1"/>
    <xf numFmtId="0" fontId="14" fillId="0" borderId="0" xfId="0" applyFont="1" applyFill="1" applyProtection="1"/>
    <xf numFmtId="0" fontId="14" fillId="0" borderId="26" xfId="0" applyFont="1" applyFill="1" applyBorder="1" applyAlignment="1" applyProtection="1">
      <alignment horizontal="center"/>
    </xf>
    <xf numFmtId="0" fontId="14" fillId="0" borderId="24" xfId="0" applyFont="1" applyFill="1" applyBorder="1" applyAlignment="1" applyProtection="1">
      <alignment horizontal="center"/>
    </xf>
    <xf numFmtId="0" fontId="14" fillId="0" borderId="27" xfId="0" applyFont="1" applyFill="1" applyBorder="1" applyAlignment="1" applyProtection="1">
      <alignment horizontal="center"/>
    </xf>
    <xf numFmtId="0" fontId="14" fillId="0" borderId="13" xfId="0" applyFont="1" applyFill="1" applyBorder="1" applyAlignment="1" applyProtection="1">
      <alignment horizontal="center"/>
    </xf>
    <xf numFmtId="0" fontId="14" fillId="0" borderId="27" xfId="0" quotePrefix="1" applyFont="1" applyFill="1" applyBorder="1" applyAlignment="1" applyProtection="1">
      <alignment horizontal="center"/>
    </xf>
    <xf numFmtId="0" fontId="14" fillId="0" borderId="13" xfId="0" quotePrefix="1" applyFont="1" applyFill="1" applyBorder="1" applyAlignment="1" applyProtection="1">
      <alignment horizontal="center"/>
    </xf>
    <xf numFmtId="0" fontId="14" fillId="0" borderId="25" xfId="0" applyFont="1" applyFill="1" applyBorder="1" applyProtection="1"/>
    <xf numFmtId="0" fontId="14" fillId="0" borderId="29" xfId="0" applyFont="1" applyFill="1" applyBorder="1" applyProtection="1"/>
    <xf numFmtId="0" fontId="14" fillId="0" borderId="30" xfId="0" applyFont="1" applyFill="1" applyBorder="1" applyAlignment="1" applyProtection="1">
      <alignment horizontal="center"/>
    </xf>
    <xf numFmtId="0" fontId="14" fillId="0" borderId="27" xfId="0" applyFont="1" applyFill="1" applyBorder="1" applyProtection="1"/>
    <xf numFmtId="0" fontId="15" fillId="0" borderId="0" xfId="0" applyFont="1" applyFill="1" applyBorder="1" applyAlignment="1" applyProtection="1">
      <alignment horizontal="left"/>
    </xf>
    <xf numFmtId="0" fontId="14" fillId="0" borderId="30" xfId="0" applyFont="1" applyFill="1" applyBorder="1" applyProtection="1"/>
    <xf numFmtId="168" fontId="14" fillId="0" borderId="25" xfId="0" applyNumberFormat="1" applyFont="1" applyFill="1" applyBorder="1" applyProtection="1"/>
    <xf numFmtId="0" fontId="14" fillId="0" borderId="35" xfId="0" applyFont="1" applyFill="1" applyBorder="1" applyProtection="1"/>
    <xf numFmtId="168" fontId="14" fillId="0" borderId="28" xfId="0" applyNumberFormat="1" applyFont="1" applyFill="1" applyBorder="1" applyProtection="1"/>
    <xf numFmtId="0" fontId="14" fillId="0" borderId="0" xfId="0" applyFont="1" applyFill="1" applyBorder="1" applyAlignment="1" applyProtection="1">
      <alignment horizontal="left"/>
    </xf>
    <xf numFmtId="0" fontId="14" fillId="0" borderId="0" xfId="0" applyFont="1" applyFill="1" applyBorder="1" applyProtection="1"/>
    <xf numFmtId="0" fontId="14" fillId="0" borderId="26" xfId="0" applyFont="1" applyFill="1" applyBorder="1" applyProtection="1"/>
    <xf numFmtId="0" fontId="14" fillId="0" borderId="34" xfId="0" applyFont="1" applyFill="1" applyBorder="1" applyAlignment="1" applyProtection="1">
      <alignment horizontal="left"/>
    </xf>
    <xf numFmtId="0" fontId="15" fillId="0" borderId="0" xfId="0" applyFont="1" applyFill="1" applyProtection="1"/>
    <xf numFmtId="0" fontId="15" fillId="0" borderId="0" xfId="0" applyFont="1" applyFill="1" applyBorder="1" applyProtection="1"/>
    <xf numFmtId="0" fontId="14" fillId="0" borderId="33" xfId="0" applyFont="1" applyFill="1" applyBorder="1" applyProtection="1"/>
    <xf numFmtId="167" fontId="15" fillId="0" borderId="0" xfId="0" applyNumberFormat="1" applyFont="1" applyFill="1" applyProtection="1"/>
    <xf numFmtId="168" fontId="15" fillId="0" borderId="26" xfId="0" applyNumberFormat="1" applyFont="1" applyFill="1" applyBorder="1" applyProtection="1">
      <protection locked="0"/>
    </xf>
    <xf numFmtId="168" fontId="15" fillId="0" borderId="13" xfId="0" applyNumberFormat="1" applyFont="1" applyFill="1" applyBorder="1" applyProtection="1">
      <protection locked="0"/>
    </xf>
    <xf numFmtId="168" fontId="15" fillId="0" borderId="13" xfId="0" applyNumberFormat="1" applyFont="1" applyFill="1" applyBorder="1" applyProtection="1"/>
    <xf numFmtId="168" fontId="15" fillId="0" borderId="27" xfId="0" applyNumberFormat="1" applyFont="1" applyFill="1" applyBorder="1" applyProtection="1">
      <protection locked="0"/>
    </xf>
    <xf numFmtId="168" fontId="15" fillId="0" borderId="30" xfId="0" applyNumberFormat="1" applyFont="1" applyFill="1" applyBorder="1" applyProtection="1">
      <protection locked="0"/>
    </xf>
    <xf numFmtId="168" fontId="15" fillId="0" borderId="35" xfId="0" applyNumberFormat="1" applyFont="1" applyFill="1" applyBorder="1" applyProtection="1">
      <protection locked="0"/>
    </xf>
    <xf numFmtId="168" fontId="15" fillId="0" borderId="8" xfId="0" applyNumberFormat="1" applyFont="1" applyFill="1" applyBorder="1" applyProtection="1"/>
    <xf numFmtId="0" fontId="15" fillId="0" borderId="27" xfId="0" applyFont="1" applyFill="1" applyBorder="1" applyProtection="1"/>
    <xf numFmtId="0" fontId="15" fillId="0" borderId="22" xfId="0" applyFont="1" applyFill="1" applyBorder="1" applyProtection="1"/>
    <xf numFmtId="3" fontId="15" fillId="0" borderId="0" xfId="2" applyNumberFormat="1" applyFont="1" applyFill="1" applyProtection="1"/>
    <xf numFmtId="3" fontId="14" fillId="0" borderId="0" xfId="2" applyNumberFormat="1" applyFont="1" applyFill="1" applyProtection="1"/>
    <xf numFmtId="167" fontId="15" fillId="0" borderId="0" xfId="0" applyNumberFormat="1" applyFont="1" applyFill="1" applyProtection="1">
      <protection hidden="1"/>
    </xf>
    <xf numFmtId="2" fontId="15" fillId="0" borderId="0" xfId="0" applyNumberFormat="1" applyFont="1" applyFill="1" applyProtection="1"/>
    <xf numFmtId="167" fontId="15" fillId="0" borderId="0" xfId="2" applyNumberFormat="1" applyFont="1" applyFill="1" applyProtection="1"/>
    <xf numFmtId="167" fontId="16" fillId="0" borderId="0" xfId="0" applyNumberFormat="1" applyFont="1" applyFill="1" applyProtection="1">
      <protection hidden="1"/>
    </xf>
    <xf numFmtId="2" fontId="15" fillId="0" borderId="0" xfId="0" applyNumberFormat="1" applyFont="1" applyFill="1" applyBorder="1" applyProtection="1"/>
    <xf numFmtId="168" fontId="15" fillId="0" borderId="0" xfId="0" applyNumberFormat="1" applyFont="1" applyFill="1" applyBorder="1" applyProtection="1"/>
    <xf numFmtId="0" fontId="17" fillId="0" borderId="0" xfId="0" applyFont="1"/>
    <xf numFmtId="0" fontId="14" fillId="0" borderId="0" xfId="0" applyFont="1"/>
    <xf numFmtId="0" fontId="15" fillId="0" borderId="0" xfId="0" applyFont="1"/>
    <xf numFmtId="0" fontId="14" fillId="0" borderId="9" xfId="0" applyFont="1" applyBorder="1" applyAlignment="1">
      <alignment horizontal="center"/>
    </xf>
    <xf numFmtId="0" fontId="15" fillId="0" borderId="9" xfId="0" applyFont="1" applyBorder="1"/>
    <xf numFmtId="0" fontId="15" fillId="0" borderId="4" xfId="0" applyFont="1" applyBorder="1"/>
    <xf numFmtId="3" fontId="15" fillId="0" borderId="9" xfId="0" applyNumberFormat="1" applyFont="1" applyBorder="1"/>
    <xf numFmtId="0" fontId="14" fillId="0" borderId="9" xfId="0" applyFont="1" applyBorder="1" applyAlignment="1">
      <alignment horizontal="left" indent="1"/>
    </xf>
    <xf numFmtId="0" fontId="15" fillId="0" borderId="9" xfId="0" applyFont="1" applyBorder="1" applyAlignment="1">
      <alignment horizontal="left" indent="1"/>
    </xf>
    <xf numFmtId="0" fontId="18" fillId="0" borderId="9" xfId="0" applyFont="1" applyBorder="1" applyAlignment="1">
      <alignment horizontal="left" indent="1"/>
    </xf>
    <xf numFmtId="37" fontId="15" fillId="0" borderId="9" xfId="0" applyNumberFormat="1" applyFont="1" applyBorder="1"/>
    <xf numFmtId="0" fontId="15" fillId="0" borderId="9" xfId="0" applyFont="1" applyBorder="1" applyAlignment="1">
      <alignment horizontal="center"/>
    </xf>
    <xf numFmtId="0" fontId="18" fillId="0" borderId="47" xfId="0" applyFont="1" applyBorder="1" applyAlignment="1">
      <alignment horizontal="center"/>
    </xf>
    <xf numFmtId="3" fontId="15" fillId="0" borderId="47" xfId="0" applyNumberFormat="1" applyFont="1" applyBorder="1"/>
    <xf numFmtId="0" fontId="14" fillId="0" borderId="0" xfId="0" applyFont="1" applyFill="1" applyBorder="1"/>
    <xf numFmtId="0" fontId="0" fillId="0" borderId="0" xfId="0" applyFill="1"/>
    <xf numFmtId="0" fontId="6" fillId="0" borderId="0" xfId="0" applyFont="1"/>
    <xf numFmtId="0" fontId="19" fillId="0" borderId="0" xfId="0" applyFont="1"/>
    <xf numFmtId="0" fontId="20" fillId="0" borderId="0" xfId="0" applyFont="1"/>
    <xf numFmtId="0" fontId="20" fillId="0" borderId="49" xfId="0" applyFont="1" applyBorder="1"/>
    <xf numFmtId="0" fontId="20" fillId="0" borderId="14" xfId="0" applyFont="1" applyBorder="1"/>
    <xf numFmtId="0" fontId="20" fillId="0" borderId="1" xfId="0" applyFont="1" applyBorder="1"/>
    <xf numFmtId="0" fontId="19" fillId="0" borderId="49" xfId="0" applyFont="1" applyBorder="1"/>
    <xf numFmtId="0" fontId="19" fillId="0" borderId="1" xfId="0" applyFont="1" applyBorder="1"/>
    <xf numFmtId="0" fontId="20" fillId="0" borderId="19" xfId="0" applyFont="1" applyBorder="1"/>
    <xf numFmtId="0" fontId="19" fillId="0" borderId="0" xfId="0" applyFont="1" applyBorder="1"/>
    <xf numFmtId="0" fontId="20" fillId="0" borderId="1" xfId="0" applyFont="1" applyBorder="1" applyAlignment="1">
      <alignment wrapText="1"/>
    </xf>
    <xf numFmtId="17" fontId="14" fillId="0" borderId="0" xfId="0" applyNumberFormat="1" applyFont="1" applyFill="1" applyProtection="1"/>
    <xf numFmtId="0" fontId="21" fillId="0" borderId="0" xfId="0" applyFont="1" applyFill="1" applyProtection="1"/>
    <xf numFmtId="0" fontId="14" fillId="0" borderId="26" xfId="0" quotePrefix="1" applyFont="1" applyFill="1" applyBorder="1" applyAlignment="1" applyProtection="1">
      <alignment horizontal="center"/>
    </xf>
    <xf numFmtId="0" fontId="14" fillId="0" borderId="24" xfId="0" quotePrefix="1" applyFont="1" applyFill="1" applyBorder="1" applyAlignment="1" applyProtection="1">
      <alignment horizontal="center"/>
    </xf>
    <xf numFmtId="0" fontId="14" fillId="0" borderId="0" xfId="0" applyFont="1" applyFill="1" applyAlignment="1" applyProtection="1">
      <alignment horizontal="center"/>
    </xf>
    <xf numFmtId="0" fontId="15" fillId="0" borderId="36" xfId="0" applyFont="1" applyFill="1" applyBorder="1" applyProtection="1"/>
    <xf numFmtId="0" fontId="15" fillId="0" borderId="23" xfId="0" applyFont="1" applyFill="1" applyBorder="1" applyProtection="1"/>
    <xf numFmtId="168" fontId="15" fillId="0" borderId="0" xfId="0" applyNumberFormat="1" applyFont="1" applyFill="1" applyProtection="1"/>
    <xf numFmtId="0" fontId="15" fillId="0" borderId="31" xfId="0" applyFont="1" applyFill="1" applyBorder="1" applyProtection="1"/>
    <xf numFmtId="0" fontId="14" fillId="3" borderId="0" xfId="0" applyFont="1" applyFill="1" applyProtection="1"/>
    <xf numFmtId="3" fontId="14" fillId="0" borderId="4" xfId="0" quotePrefix="1" applyNumberFormat="1" applyFont="1" applyBorder="1" applyAlignment="1">
      <alignment horizontal="center"/>
    </xf>
    <xf numFmtId="0" fontId="14" fillId="0" borderId="4" xfId="0" applyFont="1" applyBorder="1" applyAlignment="1">
      <alignment horizontal="center"/>
    </xf>
    <xf numFmtId="0" fontId="15" fillId="0" borderId="9" xfId="3" applyFont="1" applyFill="1" applyBorder="1" applyAlignment="1" applyProtection="1">
      <alignment horizontal="left" indent="1"/>
    </xf>
    <xf numFmtId="0" fontId="14" fillId="0" borderId="9" xfId="3" applyFont="1" applyFill="1" applyBorder="1" applyAlignment="1" applyProtection="1">
      <alignment horizontal="center"/>
    </xf>
    <xf numFmtId="0" fontId="14" fillId="0" borderId="47" xfId="3" applyFont="1" applyFill="1" applyBorder="1" applyAlignment="1" applyProtection="1">
      <alignment horizontal="center"/>
    </xf>
    <xf numFmtId="0" fontId="14" fillId="0" borderId="1" xfId="0" applyFont="1" applyBorder="1" applyAlignment="1">
      <alignment horizontal="center"/>
    </xf>
    <xf numFmtId="0" fontId="0" fillId="0" borderId="0" xfId="0" applyFont="1"/>
    <xf numFmtId="0" fontId="14" fillId="0" borderId="0" xfId="0" applyFont="1" applyFill="1" applyBorder="1" applyAlignment="1" applyProtection="1">
      <alignment horizontal="right"/>
    </xf>
    <xf numFmtId="167" fontId="15" fillId="0" borderId="0" xfId="0" applyNumberFormat="1" applyFont="1" applyFill="1" applyBorder="1" applyProtection="1"/>
    <xf numFmtId="49" fontId="15" fillId="0" borderId="0" xfId="0" applyNumberFormat="1" applyFont="1" applyFill="1" applyBorder="1" applyProtection="1"/>
    <xf numFmtId="49" fontId="15" fillId="0" borderId="0" xfId="0" applyNumberFormat="1" applyFont="1" applyFill="1" applyBorder="1" applyProtection="1">
      <protection locked="0"/>
    </xf>
    <xf numFmtId="0" fontId="14" fillId="0" borderId="18" xfId="0" applyFont="1" applyFill="1" applyBorder="1" applyProtection="1"/>
    <xf numFmtId="0" fontId="15" fillId="0" borderId="55" xfId="0" applyFont="1" applyFill="1" applyBorder="1" applyProtection="1"/>
    <xf numFmtId="168" fontId="14" fillId="0" borderId="31" xfId="0" applyNumberFormat="1" applyFont="1" applyFill="1" applyBorder="1" applyProtection="1"/>
    <xf numFmtId="168" fontId="14" fillId="0" borderId="34" xfId="0" applyNumberFormat="1" applyFont="1" applyFill="1" applyBorder="1" applyProtection="1"/>
    <xf numFmtId="2" fontId="15" fillId="0" borderId="23" xfId="0" applyNumberFormat="1" applyFont="1" applyFill="1" applyBorder="1" applyProtection="1"/>
    <xf numFmtId="167" fontId="15" fillId="0" borderId="31" xfId="0" applyNumberFormat="1" applyFont="1" applyFill="1" applyBorder="1" applyProtection="1"/>
    <xf numFmtId="0" fontId="20" fillId="0" borderId="0" xfId="0" applyFont="1" applyAlignment="1">
      <alignment wrapText="1"/>
    </xf>
    <xf numFmtId="0" fontId="20" fillId="0" borderId="39" xfId="0" applyFont="1" applyBorder="1"/>
    <xf numFmtId="0" fontId="20" fillId="0" borderId="42" xfId="0" applyFont="1" applyBorder="1"/>
    <xf numFmtId="0" fontId="20" fillId="0" borderId="53" xfId="0" applyFont="1" applyBorder="1"/>
    <xf numFmtId="0" fontId="19" fillId="0" borderId="42" xfId="0" applyFont="1" applyBorder="1" applyAlignment="1">
      <alignment wrapText="1"/>
    </xf>
    <xf numFmtId="0" fontId="20" fillId="0" borderId="41" xfId="0" applyFont="1" applyBorder="1" applyAlignment="1">
      <alignment wrapText="1"/>
    </xf>
    <xf numFmtId="0" fontId="20" fillId="0" borderId="56" xfId="0" applyFont="1" applyBorder="1"/>
    <xf numFmtId="0" fontId="20" fillId="0" borderId="35" xfId="0" applyFont="1" applyBorder="1" applyAlignment="1">
      <alignment wrapText="1"/>
    </xf>
    <xf numFmtId="0" fontId="20" fillId="0" borderId="4" xfId="0" applyFont="1" applyBorder="1"/>
    <xf numFmtId="0" fontId="20" fillId="0" borderId="51" xfId="0" applyFont="1" applyBorder="1"/>
    <xf numFmtId="0" fontId="19" fillId="0" borderId="33" xfId="0" applyFont="1" applyBorder="1"/>
    <xf numFmtId="0" fontId="20" fillId="0" borderId="25" xfId="0" applyFont="1" applyBorder="1" applyAlignment="1">
      <alignment wrapText="1"/>
    </xf>
    <xf numFmtId="0" fontId="20" fillId="0" borderId="57" xfId="0" applyFont="1" applyBorder="1"/>
    <xf numFmtId="0" fontId="20" fillId="0" borderId="1" xfId="0" applyFont="1" applyBorder="1" applyAlignment="1">
      <alignment horizontal="right"/>
    </xf>
    <xf numFmtId="0" fontId="23" fillId="0" borderId="0" xfId="0" applyFont="1"/>
    <xf numFmtId="0" fontId="20" fillId="0" borderId="53" xfId="0" applyFont="1" applyBorder="1" applyAlignment="1">
      <alignment horizontal="right"/>
    </xf>
    <xf numFmtId="0" fontId="20" fillId="0" borderId="37" xfId="0" applyFont="1" applyBorder="1" applyAlignment="1">
      <alignment horizontal="right" wrapText="1"/>
    </xf>
    <xf numFmtId="0" fontId="14" fillId="0" borderId="24" xfId="0" applyFont="1" applyFill="1" applyBorder="1" applyAlignment="1" applyProtection="1">
      <alignment horizontal="center"/>
    </xf>
    <xf numFmtId="0" fontId="20" fillId="0" borderId="1" xfId="0" applyFont="1" applyBorder="1" applyAlignment="1">
      <alignment horizontal="right" wrapText="1"/>
    </xf>
    <xf numFmtId="0" fontId="12" fillId="0" borderId="1" xfId="0" applyFont="1" applyBorder="1"/>
    <xf numFmtId="0" fontId="13" fillId="0" borderId="0" xfId="0" applyFont="1"/>
    <xf numFmtId="0" fontId="13" fillId="0" borderId="1" xfId="0" applyFont="1" applyBorder="1"/>
    <xf numFmtId="0" fontId="13" fillId="0" borderId="1" xfId="0" applyFont="1" applyBorder="1" applyAlignment="1">
      <alignment horizontal="right"/>
    </xf>
    <xf numFmtId="0" fontId="15" fillId="0" borderId="1" xfId="0" applyFont="1" applyBorder="1"/>
    <xf numFmtId="0" fontId="13" fillId="0" borderId="1" xfId="0" applyFont="1" applyBorder="1" applyAlignment="1">
      <alignment wrapText="1"/>
    </xf>
    <xf numFmtId="0" fontId="13" fillId="0" borderId="1" xfId="0" applyFont="1" applyFill="1" applyBorder="1"/>
    <xf numFmtId="0" fontId="12" fillId="0" borderId="1" xfId="0" applyFont="1" applyFill="1" applyBorder="1"/>
    <xf numFmtId="0" fontId="13" fillId="0" borderId="49" xfId="0" applyFont="1" applyBorder="1"/>
    <xf numFmtId="0" fontId="12" fillId="0" borderId="1" xfId="0" applyFont="1" applyBorder="1" applyAlignment="1">
      <alignment horizontal="right"/>
    </xf>
    <xf numFmtId="0" fontId="12" fillId="0" borderId="19" xfId="0" applyFont="1" applyBorder="1"/>
    <xf numFmtId="0" fontId="13" fillId="0" borderId="19" xfId="0" applyFont="1" applyBorder="1"/>
    <xf numFmtId="0" fontId="13" fillId="0" borderId="14" xfId="0" applyFont="1" applyBorder="1"/>
    <xf numFmtId="0" fontId="13" fillId="0" borderId="46" xfId="0" applyFont="1" applyBorder="1"/>
    <xf numFmtId="0" fontId="13" fillId="0" borderId="38" xfId="0" applyFont="1" applyBorder="1" applyAlignment="1">
      <alignment horizontal="right"/>
    </xf>
    <xf numFmtId="0" fontId="13" fillId="0" borderId="50" xfId="0" applyFont="1" applyBorder="1" applyAlignment="1">
      <alignment horizontal="right"/>
    </xf>
    <xf numFmtId="0" fontId="13" fillId="0" borderId="43" xfId="0" applyFont="1" applyBorder="1"/>
    <xf numFmtId="0" fontId="13" fillId="0" borderId="53" xfId="0" applyFont="1" applyBorder="1" applyAlignment="1">
      <alignment horizontal="right"/>
    </xf>
    <xf numFmtId="0" fontId="13" fillId="0" borderId="53" xfId="0" applyFont="1" applyBorder="1"/>
    <xf numFmtId="0" fontId="13" fillId="0" borderId="48" xfId="0" applyFont="1" applyBorder="1"/>
    <xf numFmtId="0" fontId="13" fillId="0" borderId="21" xfId="0" applyFont="1" applyBorder="1"/>
    <xf numFmtId="0" fontId="13" fillId="0" borderId="54" xfId="0" applyFont="1" applyBorder="1"/>
    <xf numFmtId="0" fontId="13" fillId="0" borderId="58" xfId="0" applyFont="1" applyFill="1" applyBorder="1"/>
    <xf numFmtId="0" fontId="13" fillId="0" borderId="59" xfId="0" applyFont="1" applyBorder="1"/>
    <xf numFmtId="0" fontId="13" fillId="0" borderId="60" xfId="0" applyFont="1" applyBorder="1"/>
    <xf numFmtId="0" fontId="13" fillId="0" borderId="44" xfId="0" applyFont="1" applyBorder="1"/>
    <xf numFmtId="0" fontId="13" fillId="0" borderId="4" xfId="0" applyFont="1" applyBorder="1"/>
    <xf numFmtId="0" fontId="13" fillId="0" borderId="51" xfId="0" applyFont="1" applyBorder="1"/>
    <xf numFmtId="0" fontId="20" fillId="0" borderId="43" xfId="0" applyFont="1" applyBorder="1" applyAlignment="1">
      <alignment horizontal="right"/>
    </xf>
    <xf numFmtId="0" fontId="20" fillId="0" borderId="43" xfId="0" applyFont="1" applyBorder="1"/>
    <xf numFmtId="0" fontId="20" fillId="0" borderId="44" xfId="0" applyFont="1" applyBorder="1"/>
    <xf numFmtId="0" fontId="20" fillId="0" borderId="61" xfId="0" applyFont="1" applyBorder="1"/>
    <xf numFmtId="0" fontId="20" fillId="0" borderId="28" xfId="0" applyFont="1" applyBorder="1"/>
    <xf numFmtId="165" fontId="7" fillId="0" borderId="4" xfId="0" applyNumberFormat="1" applyFont="1" applyBorder="1" applyAlignment="1">
      <alignment horizontal="center" wrapText="1"/>
    </xf>
    <xf numFmtId="165" fontId="7" fillId="0" borderId="4" xfId="0" applyNumberFormat="1" applyFont="1" applyFill="1" applyBorder="1" applyAlignment="1">
      <alignment horizontal="center"/>
    </xf>
    <xf numFmtId="165" fontId="7" fillId="0" borderId="9" xfId="0" applyNumberFormat="1" applyFont="1" applyFill="1" applyBorder="1" applyAlignment="1">
      <alignment horizontal="center"/>
    </xf>
    <xf numFmtId="165" fontId="7" fillId="2" borderId="9" xfId="0" applyNumberFormat="1" applyFont="1" applyFill="1" applyBorder="1" applyAlignment="1">
      <alignment horizontal="center"/>
    </xf>
    <xf numFmtId="165" fontId="7" fillId="2" borderId="1" xfId="0" applyNumberFormat="1" applyFont="1" applyFill="1" applyBorder="1" applyAlignment="1">
      <alignment horizontal="center"/>
    </xf>
    <xf numFmtId="165" fontId="7" fillId="2" borderId="47" xfId="0" applyNumberFormat="1" applyFont="1" applyFill="1" applyBorder="1" applyAlignment="1">
      <alignment horizontal="center"/>
    </xf>
    <xf numFmtId="165" fontId="9" fillId="0" borderId="9" xfId="0" applyNumberFormat="1" applyFont="1" applyFill="1" applyBorder="1" applyAlignment="1">
      <alignment horizontal="center"/>
    </xf>
    <xf numFmtId="165" fontId="8" fillId="0" borderId="9" xfId="0" applyNumberFormat="1" applyFont="1" applyFill="1" applyBorder="1" applyAlignment="1">
      <alignment horizontal="center"/>
    </xf>
    <xf numFmtId="4" fontId="7" fillId="0" borderId="1" xfId="0" applyNumberFormat="1" applyFont="1" applyBorder="1" applyAlignment="1">
      <alignment horizontal="center"/>
    </xf>
    <xf numFmtId="165" fontId="7" fillId="0" borderId="14" xfId="0" applyNumberFormat="1" applyFont="1" applyBorder="1" applyAlignment="1">
      <alignment horizontal="center"/>
    </xf>
    <xf numFmtId="4" fontId="7" fillId="0" borderId="81" xfId="0" applyNumberFormat="1" applyFont="1" applyBorder="1" applyAlignment="1">
      <alignment horizontal="center"/>
    </xf>
    <xf numFmtId="168" fontId="14" fillId="0" borderId="13" xfId="0" applyNumberFormat="1" applyFont="1" applyFill="1" applyBorder="1" applyProtection="1"/>
    <xf numFmtId="168" fontId="14" fillId="0" borderId="26" xfId="0" applyNumberFormat="1" applyFont="1" applyFill="1" applyBorder="1" applyProtection="1"/>
    <xf numFmtId="168" fontId="14" fillId="0" borderId="27" xfId="0" applyNumberFormat="1" applyFont="1" applyFill="1" applyBorder="1" applyProtection="1"/>
    <xf numFmtId="168" fontId="14" fillId="0" borderId="0" xfId="0" applyNumberFormat="1" applyFont="1" applyFill="1" applyBorder="1" applyProtection="1"/>
    <xf numFmtId="0" fontId="14" fillId="0" borderId="34" xfId="0" applyFont="1" applyFill="1" applyBorder="1" applyProtection="1"/>
    <xf numFmtId="0" fontId="15" fillId="0" borderId="25" xfId="0" applyFont="1" applyFill="1" applyBorder="1" applyProtection="1"/>
    <xf numFmtId="168" fontId="15" fillId="0" borderId="30" xfId="0" applyNumberFormat="1" applyFont="1" applyFill="1" applyBorder="1" applyProtection="1"/>
    <xf numFmtId="0" fontId="14" fillId="0" borderId="25" xfId="0" applyFont="1" applyFill="1" applyBorder="1" applyAlignment="1" applyProtection="1">
      <alignment horizontal="center"/>
    </xf>
    <xf numFmtId="0" fontId="14" fillId="0" borderId="28" xfId="0" applyFont="1" applyFill="1" applyBorder="1" applyAlignment="1" applyProtection="1">
      <alignment horizontal="center"/>
    </xf>
    <xf numFmtId="168" fontId="14" fillId="0" borderId="26" xfId="2" applyNumberFormat="1" applyFont="1" applyFill="1" applyBorder="1" applyAlignment="1" applyProtection="1">
      <alignment horizontal="center" vertical="center" wrapText="1"/>
    </xf>
    <xf numFmtId="0" fontId="14" fillId="0" borderId="25" xfId="0" applyFont="1" applyFill="1" applyBorder="1" applyAlignment="1" applyProtection="1">
      <alignment horizontal="left"/>
    </xf>
    <xf numFmtId="0" fontId="15" fillId="0" borderId="26" xfId="0" applyFont="1" applyBorder="1"/>
    <xf numFmtId="0" fontId="15" fillId="0" borderId="27" xfId="0" applyFont="1" applyBorder="1"/>
    <xf numFmtId="0" fontId="14" fillId="0" borderId="45" xfId="0" applyFont="1" applyFill="1" applyBorder="1"/>
    <xf numFmtId="0" fontId="14" fillId="0" borderId="33" xfId="0" applyFont="1" applyBorder="1"/>
    <xf numFmtId="168" fontId="6" fillId="0" borderId="34" xfId="0" applyNumberFormat="1" applyFont="1" applyBorder="1"/>
    <xf numFmtId="168" fontId="6" fillId="0" borderId="25" xfId="0" applyNumberFormat="1" applyFont="1" applyBorder="1"/>
    <xf numFmtId="0" fontId="0" fillId="0" borderId="26" xfId="0" applyFont="1" applyBorder="1"/>
    <xf numFmtId="0" fontId="0" fillId="0" borderId="27" xfId="0" applyFont="1" applyBorder="1"/>
    <xf numFmtId="0" fontId="6" fillId="0" borderId="26" xfId="0" applyFont="1" applyBorder="1" applyAlignment="1">
      <alignment horizontal="center"/>
    </xf>
    <xf numFmtId="0" fontId="6" fillId="0" borderId="27" xfId="0" applyFont="1" applyBorder="1" applyAlignment="1">
      <alignment horizontal="center"/>
    </xf>
    <xf numFmtId="0" fontId="6" fillId="0" borderId="22" xfId="0" applyFont="1" applyBorder="1"/>
    <xf numFmtId="0" fontId="0" fillId="0" borderId="18" xfId="0" applyBorder="1"/>
    <xf numFmtId="0" fontId="6" fillId="0" borderId="18" xfId="0" applyFont="1" applyBorder="1"/>
    <xf numFmtId="0" fontId="6" fillId="0" borderId="29" xfId="0" applyFont="1" applyBorder="1"/>
    <xf numFmtId="0" fontId="6" fillId="0" borderId="33" xfId="0" applyFont="1" applyBorder="1"/>
    <xf numFmtId="166" fontId="6" fillId="0" borderId="25" xfId="1" applyNumberFormat="1" applyFont="1" applyBorder="1"/>
    <xf numFmtId="166" fontId="0" fillId="0" borderId="30" xfId="0" applyNumberFormat="1" applyFont="1" applyBorder="1"/>
    <xf numFmtId="166" fontId="0" fillId="0" borderId="27" xfId="0" applyNumberFormat="1" applyFont="1" applyBorder="1"/>
    <xf numFmtId="0" fontId="6" fillId="0" borderId="25" xfId="0" applyFont="1" applyBorder="1" applyAlignment="1">
      <alignment horizontal="left" vertical="center" wrapText="1" indent="2"/>
    </xf>
    <xf numFmtId="0" fontId="6" fillId="0" borderId="28" xfId="0" applyFont="1" applyBorder="1" applyAlignment="1">
      <alignment horizontal="justify" vertical="center" wrapText="1"/>
    </xf>
    <xf numFmtId="0" fontId="5" fillId="0" borderId="30" xfId="0" applyFont="1" applyBorder="1" applyAlignment="1">
      <alignment horizontal="justify" vertical="center" wrapText="1"/>
    </xf>
    <xf numFmtId="0" fontId="5" fillId="0" borderId="32" xfId="0" applyFont="1" applyBorder="1" applyAlignment="1">
      <alignment horizontal="justify" vertical="center" wrapText="1"/>
    </xf>
    <xf numFmtId="0" fontId="0" fillId="0" borderId="32" xfId="0" applyFont="1" applyBorder="1" applyAlignment="1">
      <alignment horizontal="justify" vertical="center" wrapText="1"/>
    </xf>
    <xf numFmtId="0" fontId="5" fillId="0" borderId="32" xfId="0" applyFont="1" applyBorder="1" applyAlignment="1">
      <alignment vertical="center" wrapText="1"/>
    </xf>
    <xf numFmtId="0" fontId="0" fillId="0" borderId="30" xfId="0" applyFont="1" applyBorder="1" applyAlignment="1">
      <alignment horizontal="justify" vertical="center" wrapText="1"/>
    </xf>
    <xf numFmtId="2" fontId="12" fillId="0" borderId="25" xfId="0" applyNumberFormat="1" applyFont="1" applyBorder="1" applyAlignment="1">
      <alignment horizontal="center" vertical="top" wrapText="1"/>
    </xf>
    <xf numFmtId="2" fontId="12" fillId="0" borderId="27" xfId="0" applyNumberFormat="1" applyFont="1" applyBorder="1" applyAlignment="1">
      <alignment horizontal="center" vertical="top" wrapText="1"/>
    </xf>
    <xf numFmtId="2" fontId="12" fillId="0" borderId="13" xfId="0" applyNumberFormat="1" applyFont="1" applyBorder="1" applyAlignment="1">
      <alignment horizontal="center" vertical="top" wrapText="1"/>
    </xf>
    <xf numFmtId="2" fontId="13" fillId="0" borderId="27" xfId="0" applyNumberFormat="1" applyFont="1" applyBorder="1" applyAlignment="1">
      <alignment horizontal="center" vertical="top" wrapText="1"/>
    </xf>
    <xf numFmtId="2" fontId="7" fillId="0" borderId="14" xfId="0" applyNumberFormat="1" applyFont="1" applyBorder="1" applyAlignment="1">
      <alignment horizontal="center"/>
    </xf>
    <xf numFmtId="2" fontId="8" fillId="0" borderId="10" xfId="0" applyNumberFormat="1" applyFont="1" applyBorder="1" applyAlignment="1">
      <alignment horizontal="center"/>
    </xf>
    <xf numFmtId="164" fontId="7" fillId="2" borderId="17" xfId="0" applyNumberFormat="1" applyFont="1" applyFill="1" applyBorder="1" applyAlignment="1">
      <alignment horizontal="center"/>
    </xf>
    <xf numFmtId="2" fontId="7" fillId="0" borderId="10" xfId="0" applyNumberFormat="1" applyFont="1" applyBorder="1" applyAlignment="1">
      <alignment horizontal="center"/>
    </xf>
    <xf numFmtId="174" fontId="19" fillId="0" borderId="1" xfId="0" applyNumberFormat="1" applyFont="1" applyBorder="1"/>
    <xf numFmtId="0" fontId="20" fillId="0" borderId="1" xfId="0" applyFont="1" applyFill="1" applyBorder="1" applyAlignment="1">
      <alignment horizontal="right"/>
    </xf>
    <xf numFmtId="9" fontId="20" fillId="0" borderId="1" xfId="0" applyNumberFormat="1" applyFont="1" applyFill="1" applyBorder="1" applyAlignment="1">
      <alignment horizontal="right"/>
    </xf>
    <xf numFmtId="175" fontId="12" fillId="0" borderId="1" xfId="0" applyNumberFormat="1" applyFont="1" applyBorder="1"/>
    <xf numFmtId="0" fontId="12" fillId="0" borderId="49" xfId="0" applyFont="1" applyFill="1" applyBorder="1"/>
    <xf numFmtId="176" fontId="13" fillId="0" borderId="0" xfId="0" applyNumberFormat="1" applyFont="1"/>
    <xf numFmtId="176" fontId="13" fillId="0" borderId="1" xfId="0" applyNumberFormat="1" applyFont="1" applyBorder="1" applyAlignment="1">
      <alignment horizontal="right"/>
    </xf>
    <xf numFmtId="176" fontId="13" fillId="0" borderId="1" xfId="0" applyNumberFormat="1" applyFont="1" applyFill="1" applyBorder="1" applyAlignment="1">
      <alignment horizontal="right"/>
    </xf>
    <xf numFmtId="176" fontId="13" fillId="0" borderId="1" xfId="0" applyNumberFormat="1" applyFont="1" applyFill="1" applyBorder="1"/>
    <xf numFmtId="176" fontId="12" fillId="0" borderId="19" xfId="0" applyNumberFormat="1" applyFont="1" applyFill="1" applyBorder="1"/>
    <xf numFmtId="176" fontId="12" fillId="0" borderId="14" xfId="0" applyNumberFormat="1" applyFont="1" applyFill="1" applyBorder="1"/>
    <xf numFmtId="176" fontId="13" fillId="0" borderId="19" xfId="0" applyNumberFormat="1" applyFont="1" applyFill="1" applyBorder="1"/>
    <xf numFmtId="176" fontId="13" fillId="0" borderId="14" xfId="0" applyNumberFormat="1" applyFont="1" applyFill="1" applyBorder="1"/>
    <xf numFmtId="176" fontId="13" fillId="0" borderId="1" xfId="0" applyNumberFormat="1" applyFont="1" applyFill="1" applyBorder="1" applyAlignment="1">
      <alignment horizontal="center"/>
    </xf>
    <xf numFmtId="176" fontId="12" fillId="0" borderId="1" xfId="0" applyNumberFormat="1" applyFont="1" applyFill="1" applyBorder="1"/>
    <xf numFmtId="176" fontId="14" fillId="0" borderId="0" xfId="0" applyNumberFormat="1" applyFont="1" applyFill="1"/>
    <xf numFmtId="176" fontId="15" fillId="0" borderId="0" xfId="0" applyNumberFormat="1" applyFont="1" applyFill="1"/>
    <xf numFmtId="176" fontId="13" fillId="0" borderId="1" xfId="0" applyNumberFormat="1" applyFont="1" applyBorder="1"/>
    <xf numFmtId="176" fontId="12" fillId="0" borderId="1" xfId="0" applyNumberFormat="1" applyFont="1" applyBorder="1"/>
    <xf numFmtId="176" fontId="13" fillId="0" borderId="19" xfId="0" applyNumberFormat="1" applyFont="1" applyBorder="1"/>
    <xf numFmtId="176" fontId="13" fillId="0" borderId="14" xfId="0" applyNumberFormat="1" applyFont="1" applyBorder="1"/>
    <xf numFmtId="3" fontId="14" fillId="0" borderId="0" xfId="0" applyNumberFormat="1" applyFont="1" applyFill="1" applyProtection="1"/>
    <xf numFmtId="3" fontId="0" fillId="0" borderId="0" xfId="0" applyNumberFormat="1"/>
    <xf numFmtId="3" fontId="14" fillId="0" borderId="9" xfId="0" applyNumberFormat="1" applyFont="1" applyBorder="1" applyAlignment="1">
      <alignment horizontal="center"/>
    </xf>
    <xf numFmtId="3" fontId="14" fillId="0" borderId="4" xfId="0" applyNumberFormat="1" applyFont="1" applyBorder="1" applyAlignment="1">
      <alignment horizontal="center"/>
    </xf>
    <xf numFmtId="3" fontId="15" fillId="0" borderId="0" xfId="0" applyNumberFormat="1" applyFont="1"/>
    <xf numFmtId="3" fontId="14" fillId="0" borderId="1" xfId="0" applyNumberFormat="1" applyFont="1" applyBorder="1"/>
    <xf numFmtId="3" fontId="14" fillId="0" borderId="0" xfId="0" applyNumberFormat="1" applyFont="1"/>
    <xf numFmtId="3" fontId="15" fillId="0" borderId="0" xfId="0" applyNumberFormat="1" applyFont="1" applyBorder="1"/>
    <xf numFmtId="4" fontId="14" fillId="0" borderId="0" xfId="0" applyNumberFormat="1" applyFont="1" applyFill="1" applyProtection="1"/>
    <xf numFmtId="4" fontId="0" fillId="0" borderId="0" xfId="0" applyNumberFormat="1" applyBorder="1"/>
    <xf numFmtId="4" fontId="0" fillId="0" borderId="0" xfId="0" applyNumberFormat="1"/>
    <xf numFmtId="4" fontId="6" fillId="0" borderId="4" xfId="0" applyNumberFormat="1" applyFont="1" applyBorder="1"/>
    <xf numFmtId="4" fontId="14" fillId="0" borderId="0" xfId="0" applyNumberFormat="1" applyFont="1" applyFill="1" applyBorder="1" applyAlignment="1">
      <alignment horizontal="center"/>
    </xf>
    <xf numFmtId="4" fontId="14" fillId="0" borderId="9" xfId="0" quotePrefix="1" applyNumberFormat="1" applyFont="1" applyBorder="1" applyAlignment="1">
      <alignment horizontal="center"/>
    </xf>
    <xf numFmtId="4" fontId="14" fillId="0" borderId="0" xfId="0" applyNumberFormat="1" applyFont="1" applyBorder="1" applyAlignment="1">
      <alignment horizontal="center"/>
    </xf>
    <xf numFmtId="4" fontId="14" fillId="0" borderId="4" xfId="0" quotePrefix="1" applyNumberFormat="1" applyFont="1" applyBorder="1" applyAlignment="1">
      <alignment horizontal="center"/>
    </xf>
    <xf numFmtId="4" fontId="14" fillId="0" borderId="47" xfId="0" applyNumberFormat="1" applyFont="1" applyBorder="1" applyAlignment="1">
      <alignment horizontal="center"/>
    </xf>
    <xf numFmtId="4" fontId="14" fillId="0" borderId="9" xfId="0" applyNumberFormat="1" applyFont="1" applyBorder="1" applyAlignment="1">
      <alignment horizontal="center"/>
    </xf>
    <xf numFmtId="4" fontId="14" fillId="0" borderId="4" xfId="0" applyNumberFormat="1" applyFont="1" applyBorder="1" applyAlignment="1">
      <alignment horizontal="center"/>
    </xf>
    <xf numFmtId="4" fontId="15" fillId="0" borderId="0" xfId="0" applyNumberFormat="1" applyFont="1"/>
    <xf numFmtId="4" fontId="15" fillId="0" borderId="9" xfId="0" applyNumberFormat="1" applyFont="1" applyBorder="1"/>
    <xf numFmtId="4" fontId="15" fillId="0" borderId="0" xfId="0" applyNumberFormat="1" applyFont="1" applyBorder="1"/>
    <xf numFmtId="4" fontId="14" fillId="0" borderId="1" xfId="0" applyNumberFormat="1" applyFont="1" applyBorder="1"/>
    <xf numFmtId="4" fontId="14" fillId="0" borderId="0" xfId="0" applyNumberFormat="1" applyFont="1" applyBorder="1"/>
    <xf numFmtId="4" fontId="14" fillId="0" borderId="0" xfId="0" applyNumberFormat="1" applyFont="1"/>
    <xf numFmtId="0" fontId="14" fillId="0" borderId="0" xfId="8" applyFont="1"/>
    <xf numFmtId="0" fontId="42" fillId="0" borderId="0" xfId="8"/>
    <xf numFmtId="0" fontId="14" fillId="0" borderId="0" xfId="8" applyFont="1" applyFill="1" applyProtection="1"/>
    <xf numFmtId="0" fontId="29" fillId="0" borderId="0" xfId="8" applyFont="1" applyAlignment="1">
      <alignment horizontal="left" vertical="center" indent="1"/>
    </xf>
    <xf numFmtId="0" fontId="6" fillId="10" borderId="26" xfId="8" applyFont="1" applyFill="1" applyBorder="1" applyAlignment="1">
      <alignment horizontal="center" vertical="center" wrapText="1"/>
    </xf>
    <xf numFmtId="0" fontId="6" fillId="10" borderId="24" xfId="8" applyFont="1" applyFill="1" applyBorder="1" applyAlignment="1">
      <alignment horizontal="center" vertical="center" wrapText="1"/>
    </xf>
    <xf numFmtId="0" fontId="42" fillId="0" borderId="0" xfId="8" applyBorder="1"/>
    <xf numFmtId="0" fontId="6" fillId="10" borderId="30" xfId="8" applyFont="1" applyFill="1" applyBorder="1" applyAlignment="1">
      <alignment horizontal="center" vertical="center" wrapText="1"/>
    </xf>
    <xf numFmtId="0" fontId="6" fillId="10" borderId="27" xfId="8" applyFont="1" applyFill="1" applyBorder="1" applyAlignment="1">
      <alignment horizontal="center" vertical="center" wrapText="1"/>
    </xf>
    <xf numFmtId="0" fontId="6" fillId="10" borderId="13" xfId="8" applyFont="1" applyFill="1" applyBorder="1" applyAlignment="1">
      <alignment horizontal="center" vertical="center" wrapText="1"/>
    </xf>
    <xf numFmtId="0" fontId="42" fillId="0" borderId="0" xfId="8" applyBorder="1" applyAlignment="1">
      <alignment vertical="top" wrapText="1"/>
    </xf>
    <xf numFmtId="0" fontId="5" fillId="0" borderId="33" xfId="8" applyFont="1" applyBorder="1" applyAlignment="1">
      <alignment horizontal="center" vertical="center" wrapText="1"/>
    </xf>
    <xf numFmtId="0" fontId="43" fillId="0" borderId="61" xfId="8" applyFont="1" applyBorder="1" applyAlignment="1">
      <alignment horizontal="left" vertical="top"/>
    </xf>
    <xf numFmtId="0" fontId="43" fillId="0" borderId="36" xfId="8" applyFont="1" applyBorder="1" applyAlignment="1">
      <alignment horizontal="left" vertical="top" wrapText="1"/>
    </xf>
    <xf numFmtId="0" fontId="42" fillId="0" borderId="97" xfId="8" applyFont="1" applyBorder="1" applyAlignment="1">
      <alignment horizontal="left" vertical="top" wrapText="1"/>
    </xf>
    <xf numFmtId="0" fontId="44" fillId="0" borderId="38" xfId="8" applyFont="1" applyBorder="1" applyAlignment="1">
      <alignment horizontal="left" vertical="top" wrapText="1"/>
    </xf>
    <xf numFmtId="0" fontId="43" fillId="0" borderId="38" xfId="8" applyFont="1" applyBorder="1" applyAlignment="1">
      <alignment horizontal="left" vertical="top" wrapText="1"/>
    </xf>
    <xf numFmtId="0" fontId="43" fillId="0" borderId="50" xfId="8" applyFont="1" applyBorder="1" applyAlignment="1">
      <alignment horizontal="left" vertical="top" wrapText="1"/>
    </xf>
    <xf numFmtId="0" fontId="45" fillId="0" borderId="13" xfId="8" applyFont="1" applyBorder="1" applyAlignment="1">
      <alignment vertical="top" wrapText="1"/>
    </xf>
    <xf numFmtId="0" fontId="46" fillId="0" borderId="21" xfId="8" applyFont="1" applyBorder="1" applyAlignment="1">
      <alignment horizontal="left" vertical="top"/>
    </xf>
    <xf numFmtId="0" fontId="43" fillId="0" borderId="21" xfId="8" applyFont="1" applyBorder="1" applyAlignment="1">
      <alignment horizontal="left" vertical="top" wrapText="1"/>
    </xf>
    <xf numFmtId="0" fontId="46" fillId="0" borderId="54" xfId="8" applyFont="1" applyBorder="1" applyAlignment="1">
      <alignment horizontal="left" vertical="top" wrapText="1"/>
    </xf>
    <xf numFmtId="0" fontId="47" fillId="0" borderId="47" xfId="0" applyFont="1" applyBorder="1" applyAlignment="1">
      <alignment horizontal="justify"/>
    </xf>
    <xf numFmtId="0" fontId="42" fillId="0" borderId="47" xfId="8" applyFont="1" applyBorder="1" applyAlignment="1">
      <alignment horizontal="left" vertical="top"/>
    </xf>
    <xf numFmtId="0" fontId="42" fillId="0" borderId="99" xfId="8" applyFont="1" applyBorder="1" applyAlignment="1">
      <alignment horizontal="left" vertical="top" wrapText="1"/>
    </xf>
    <xf numFmtId="0" fontId="42" fillId="0" borderId="0" xfId="8" applyAlignment="1"/>
    <xf numFmtId="0" fontId="27" fillId="0" borderId="0" xfId="8" applyFont="1" applyBorder="1" applyAlignment="1">
      <alignment vertical="top" wrapText="1"/>
    </xf>
    <xf numFmtId="0" fontId="42" fillId="0" borderId="0" xfId="8" applyBorder="1" applyAlignment="1"/>
    <xf numFmtId="0" fontId="47" fillId="0" borderId="1" xfId="0" applyFont="1" applyBorder="1" applyAlignment="1">
      <alignment horizontal="left" vertical="top" wrapText="1"/>
    </xf>
    <xf numFmtId="0" fontId="42" fillId="0" borderId="1" xfId="8" applyFont="1" applyBorder="1" applyAlignment="1">
      <alignment horizontal="left" vertical="top"/>
    </xf>
    <xf numFmtId="0" fontId="42" fillId="0" borderId="53" xfId="8" applyFont="1" applyBorder="1" applyAlignment="1">
      <alignment horizontal="left" vertical="top" wrapText="1"/>
    </xf>
    <xf numFmtId="0" fontId="47" fillId="0" borderId="1" xfId="0" applyFont="1" applyBorder="1" applyAlignment="1">
      <alignment horizontal="justify" vertical="top"/>
    </xf>
    <xf numFmtId="0" fontId="44" fillId="0" borderId="54" xfId="8" applyFont="1" applyBorder="1" applyAlignment="1">
      <alignment horizontal="left" vertical="top" wrapText="1"/>
    </xf>
    <xf numFmtId="0" fontId="5" fillId="0" borderId="29" xfId="8" applyFont="1" applyBorder="1" applyAlignment="1">
      <alignment vertical="center" wrapText="1"/>
    </xf>
    <xf numFmtId="0" fontId="42" fillId="0" borderId="58" xfId="8" applyFont="1" applyBorder="1" applyAlignment="1">
      <alignment horizontal="left" vertical="top" wrapText="1"/>
    </xf>
    <xf numFmtId="0" fontId="42" fillId="0" borderId="59" xfId="8" applyFont="1" applyBorder="1" applyAlignment="1">
      <alignment horizontal="left" vertical="top" wrapText="1"/>
    </xf>
    <xf numFmtId="0" fontId="43" fillId="0" borderId="60" xfId="8" applyFont="1" applyBorder="1" applyAlignment="1">
      <alignment horizontal="left" vertical="top" wrapText="1"/>
    </xf>
    <xf numFmtId="0" fontId="5" fillId="0" borderId="25" xfId="8" applyFont="1" applyBorder="1" applyAlignment="1">
      <alignment vertical="center"/>
    </xf>
    <xf numFmtId="0" fontId="42" fillId="0" borderId="61" xfId="8" applyFont="1" applyBorder="1" applyAlignment="1">
      <alignment horizontal="left" vertical="top" wrapText="1"/>
    </xf>
    <xf numFmtId="0" fontId="46" fillId="0" borderId="36" xfId="8" applyFont="1" applyBorder="1" applyAlignment="1">
      <alignment horizontal="left" vertical="top" wrapText="1"/>
    </xf>
    <xf numFmtId="0" fontId="46" fillId="0" borderId="97" xfId="8" applyFont="1" applyBorder="1" applyAlignment="1">
      <alignment horizontal="left" vertical="top" wrapText="1"/>
    </xf>
    <xf numFmtId="0" fontId="42" fillId="0" borderId="38" xfId="8" applyFont="1" applyBorder="1" applyAlignment="1">
      <alignment horizontal="left" vertical="top" wrapText="1"/>
    </xf>
    <xf numFmtId="0" fontId="46" fillId="0" borderId="50" xfId="8" applyFont="1" applyBorder="1" applyAlignment="1">
      <alignment horizontal="left" vertical="top" wrapText="1"/>
    </xf>
    <xf numFmtId="0" fontId="42" fillId="0" borderId="0" xfId="8" applyAlignment="1">
      <alignment wrapText="1"/>
    </xf>
    <xf numFmtId="0" fontId="42" fillId="0" borderId="1" xfId="8" applyFont="1" applyBorder="1" applyAlignment="1">
      <alignment horizontal="left" vertical="top" wrapText="1"/>
    </xf>
    <xf numFmtId="0" fontId="46" fillId="0" borderId="53" xfId="8" applyFont="1" applyBorder="1" applyAlignment="1">
      <alignment horizontal="left" vertical="top" wrapText="1"/>
    </xf>
    <xf numFmtId="0" fontId="42" fillId="0" borderId="53" xfId="8" applyFont="1" applyBorder="1" applyAlignment="1">
      <alignment wrapText="1"/>
    </xf>
    <xf numFmtId="0" fontId="46" fillId="0" borderId="21" xfId="8" applyFont="1" applyBorder="1" applyAlignment="1">
      <alignment horizontal="left" vertical="top" wrapText="1"/>
    </xf>
    <xf numFmtId="0" fontId="42" fillId="0" borderId="47" xfId="8" applyFont="1" applyBorder="1" applyAlignment="1">
      <alignment horizontal="left" vertical="top" wrapText="1"/>
    </xf>
    <xf numFmtId="0" fontId="42" fillId="0" borderId="47" xfId="8" applyFont="1" applyBorder="1" applyAlignment="1">
      <alignment vertical="top" wrapText="1"/>
    </xf>
    <xf numFmtId="0" fontId="47" fillId="0" borderId="99" xfId="0" applyFont="1" applyBorder="1" applyAlignment="1">
      <alignment wrapText="1"/>
    </xf>
    <xf numFmtId="0" fontId="46" fillId="0" borderId="1" xfId="8" applyFont="1" applyBorder="1" applyAlignment="1">
      <alignment horizontal="left" vertical="top" wrapText="1"/>
    </xf>
    <xf numFmtId="0" fontId="42" fillId="0" borderId="21" xfId="8" applyFont="1" applyBorder="1" applyAlignment="1">
      <alignment horizontal="left" vertical="top" wrapText="1"/>
    </xf>
    <xf numFmtId="0" fontId="43" fillId="0" borderId="21" xfId="8" applyFont="1" applyBorder="1" applyAlignment="1">
      <alignment horizontal="left" vertical="top"/>
    </xf>
    <xf numFmtId="0" fontId="42" fillId="0" borderId="54" xfId="8" applyFont="1" applyBorder="1" applyAlignment="1">
      <alignment horizontal="left" vertical="top" wrapText="1"/>
    </xf>
    <xf numFmtId="0" fontId="5" fillId="0" borderId="100" xfId="8" applyFont="1" applyBorder="1" applyAlignment="1">
      <alignment vertical="center"/>
    </xf>
    <xf numFmtId="0" fontId="34" fillId="0" borderId="0" xfId="8" applyFont="1" applyBorder="1" applyAlignment="1">
      <alignment vertical="top" wrapText="1"/>
    </xf>
    <xf numFmtId="0" fontId="48" fillId="0" borderId="0" xfId="8" applyFont="1" applyBorder="1" applyAlignment="1">
      <alignment horizontal="right" wrapText="1"/>
    </xf>
    <xf numFmtId="0" fontId="45" fillId="0" borderId="0" xfId="8" applyFont="1" applyBorder="1" applyAlignment="1">
      <alignment vertical="top" wrapText="1"/>
    </xf>
    <xf numFmtId="0" fontId="0" fillId="0" borderId="0" xfId="0" applyAlignment="1">
      <alignment horizontal="justify"/>
    </xf>
    <xf numFmtId="0" fontId="42" fillId="0" borderId="0" xfId="8" applyFont="1"/>
    <xf numFmtId="0" fontId="28" fillId="8" borderId="26" xfId="8" applyFont="1" applyFill="1" applyBorder="1" applyAlignment="1">
      <alignment vertical="center" wrapText="1"/>
    </xf>
    <xf numFmtId="0" fontId="28" fillId="8" borderId="24" xfId="8" applyFont="1" applyFill="1" applyBorder="1" applyAlignment="1">
      <alignment horizontal="center" vertical="center" wrapText="1"/>
    </xf>
    <xf numFmtId="0" fontId="28" fillId="8" borderId="25" xfId="8" applyFont="1" applyFill="1" applyBorder="1" applyAlignment="1">
      <alignment horizontal="center" vertical="center" wrapText="1"/>
    </xf>
    <xf numFmtId="0" fontId="43" fillId="0" borderId="38" xfId="8" applyFont="1" applyFill="1" applyBorder="1" applyAlignment="1">
      <alignment horizontal="left" vertical="top" wrapText="1"/>
    </xf>
    <xf numFmtId="0" fontId="43" fillId="0" borderId="50" xfId="0" applyFont="1" applyBorder="1" applyAlignment="1">
      <alignment wrapText="1"/>
    </xf>
    <xf numFmtId="0" fontId="50" fillId="0" borderId="1" xfId="0" applyFont="1" applyBorder="1" applyAlignment="1">
      <alignment horizontal="left" vertical="top"/>
    </xf>
    <xf numFmtId="0" fontId="43" fillId="0" borderId="1" xfId="8" applyFont="1" applyFill="1" applyBorder="1" applyAlignment="1">
      <alignment horizontal="left" vertical="top" wrapText="1"/>
    </xf>
    <xf numFmtId="0" fontId="50" fillId="0" borderId="53" xfId="0" applyFont="1" applyBorder="1" applyAlignment="1">
      <alignment wrapText="1"/>
    </xf>
    <xf numFmtId="0" fontId="44" fillId="0" borderId="1" xfId="8" applyFont="1" applyBorder="1" applyAlignment="1">
      <alignment horizontal="left" vertical="top" wrapText="1"/>
    </xf>
    <xf numFmtId="0" fontId="44" fillId="0" borderId="53" xfId="8" applyFont="1" applyBorder="1" applyAlignment="1">
      <alignment horizontal="left" vertical="top" wrapText="1"/>
    </xf>
    <xf numFmtId="0" fontId="44" fillId="0" borderId="1" xfId="8" applyFont="1" applyBorder="1" applyAlignment="1">
      <alignment vertical="top" wrapText="1"/>
    </xf>
    <xf numFmtId="0" fontId="44" fillId="0" borderId="53" xfId="8" applyFont="1" applyBorder="1" applyAlignment="1">
      <alignment vertical="top" wrapText="1"/>
    </xf>
    <xf numFmtId="0" fontId="8" fillId="0" borderId="1" xfId="8" applyFont="1" applyBorder="1" applyAlignment="1">
      <alignment horizontal="left" vertical="top" wrapText="1"/>
    </xf>
    <xf numFmtId="0" fontId="43" fillId="0" borderId="1" xfId="8" applyFont="1" applyBorder="1" applyAlignment="1">
      <alignment horizontal="left" vertical="top" wrapText="1"/>
    </xf>
    <xf numFmtId="0" fontId="43" fillId="0" borderId="53" xfId="8" applyFont="1" applyBorder="1" applyAlignment="1">
      <alignment horizontal="left" vertical="top" wrapText="1"/>
    </xf>
    <xf numFmtId="0" fontId="43" fillId="0" borderId="4" xfId="8" applyFont="1" applyBorder="1" applyAlignment="1">
      <alignment horizontal="left" vertical="top" wrapText="1"/>
    </xf>
    <xf numFmtId="0" fontId="43" fillId="0" borderId="51" xfId="8" applyFont="1" applyBorder="1" applyAlignment="1">
      <alignment horizontal="left" vertical="top" wrapText="1"/>
    </xf>
    <xf numFmtId="0" fontId="50" fillId="0" borderId="38" xfId="0" applyFont="1" applyBorder="1" applyAlignment="1">
      <alignment horizontal="left" vertical="top"/>
    </xf>
    <xf numFmtId="0" fontId="51" fillId="0" borderId="50" xfId="0" applyFont="1" applyBorder="1" applyAlignment="1">
      <alignment wrapText="1"/>
    </xf>
    <xf numFmtId="0" fontId="51" fillId="0" borderId="0" xfId="0" applyFont="1"/>
    <xf numFmtId="0" fontId="43" fillId="0" borderId="1" xfId="8" applyFont="1" applyBorder="1" applyAlignment="1">
      <alignment vertical="top" wrapText="1"/>
    </xf>
    <xf numFmtId="0" fontId="52" fillId="0" borderId="53" xfId="8" applyFont="1" applyBorder="1" applyAlignment="1">
      <alignment horizontal="left" vertical="top" wrapText="1"/>
    </xf>
    <xf numFmtId="0" fontId="53" fillId="0" borderId="1" xfId="8" applyFont="1" applyBorder="1" applyAlignment="1">
      <alignment horizontal="left" vertical="top" wrapText="1"/>
    </xf>
    <xf numFmtId="0" fontId="44" fillId="0" borderId="4" xfId="8" applyFont="1" applyBorder="1" applyAlignment="1">
      <alignment horizontal="left" vertical="top" wrapText="1"/>
    </xf>
    <xf numFmtId="0" fontId="43" fillId="0" borderId="53" xfId="0" applyFont="1" applyBorder="1" applyAlignment="1">
      <alignment wrapText="1"/>
    </xf>
    <xf numFmtId="0" fontId="50" fillId="0" borderId="1" xfId="0" applyFont="1" applyBorder="1"/>
    <xf numFmtId="0" fontId="42" fillId="0" borderId="4" xfId="8" applyFont="1" applyBorder="1" applyAlignment="1">
      <alignment horizontal="left" vertical="top" wrapText="1"/>
    </xf>
    <xf numFmtId="0" fontId="42" fillId="0" borderId="51" xfId="8" applyFont="1" applyBorder="1" applyAlignment="1">
      <alignment horizontal="left" vertical="top" wrapText="1"/>
    </xf>
    <xf numFmtId="0" fontId="43" fillId="0" borderId="1" xfId="0" applyFont="1" applyBorder="1" applyAlignment="1">
      <alignment horizontal="left" vertical="top"/>
    </xf>
    <xf numFmtId="0" fontId="43" fillId="0" borderId="1" xfId="8" applyFont="1" applyBorder="1" applyAlignment="1">
      <alignment horizontal="left" vertical="top"/>
    </xf>
    <xf numFmtId="0" fontId="47" fillId="0" borderId="53" xfId="0" applyFont="1" applyBorder="1" applyAlignment="1">
      <alignment horizontal="justify"/>
    </xf>
    <xf numFmtId="0" fontId="43" fillId="0" borderId="1" xfId="0" applyFont="1" applyBorder="1"/>
    <xf numFmtId="0" fontId="43" fillId="0" borderId="21" xfId="8" applyFont="1" applyBorder="1" applyAlignment="1"/>
    <xf numFmtId="0" fontId="44" fillId="0" borderId="50" xfId="8" applyFont="1" applyBorder="1" applyAlignment="1">
      <alignment horizontal="left" vertical="top" wrapText="1"/>
    </xf>
    <xf numFmtId="0" fontId="43" fillId="0" borderId="38" xfId="0" applyFont="1" applyBorder="1" applyAlignment="1">
      <alignment horizontal="left" wrapText="1"/>
    </xf>
    <xf numFmtId="0" fontId="43" fillId="0" borderId="1" xfId="0" applyFont="1" applyBorder="1" applyAlignment="1">
      <alignment horizontal="left" vertical="top" wrapText="1"/>
    </xf>
    <xf numFmtId="0" fontId="43" fillId="0" borderId="1" xfId="0" applyFont="1" applyBorder="1" applyAlignment="1">
      <alignment vertical="top"/>
    </xf>
    <xf numFmtId="0" fontId="43" fillId="0" borderId="1" xfId="0" applyFont="1" applyBorder="1" applyAlignment="1">
      <alignment horizontal="left" wrapText="1"/>
    </xf>
    <xf numFmtId="0" fontId="44" fillId="0" borderId="21" xfId="8" applyFont="1" applyBorder="1" applyAlignment="1">
      <alignment horizontal="left" vertical="top" wrapText="1"/>
    </xf>
    <xf numFmtId="0" fontId="43" fillId="0" borderId="54" xfId="8" applyFont="1" applyBorder="1" applyAlignment="1">
      <alignment vertical="center" wrapText="1"/>
    </xf>
    <xf numFmtId="0" fontId="43" fillId="0" borderId="38" xfId="0" applyFont="1" applyBorder="1" applyAlignment="1">
      <alignment vertical="top"/>
    </xf>
    <xf numFmtId="0" fontId="30" fillId="0" borderId="1" xfId="0" applyFont="1" applyBorder="1" applyAlignment="1">
      <alignment horizontal="left" vertical="top"/>
    </xf>
    <xf numFmtId="0" fontId="30" fillId="0" borderId="53" xfId="0" applyFont="1" applyBorder="1" applyAlignment="1">
      <alignment horizontal="justify"/>
    </xf>
    <xf numFmtId="0" fontId="53" fillId="0" borderId="53" xfId="8" applyFont="1" applyBorder="1" applyAlignment="1">
      <alignment horizontal="left" vertical="top" wrapText="1"/>
    </xf>
    <xf numFmtId="0" fontId="42" fillId="0" borderId="53" xfId="8" applyFont="1" applyBorder="1" applyAlignment="1">
      <alignment vertical="top" wrapText="1"/>
    </xf>
    <xf numFmtId="0" fontId="53" fillId="0" borderId="21" xfId="8" applyFont="1" applyBorder="1" applyAlignment="1">
      <alignment horizontal="left" vertical="top" wrapText="1"/>
    </xf>
    <xf numFmtId="0" fontId="53" fillId="0" borderId="54" xfId="8" applyFont="1" applyBorder="1" applyAlignment="1">
      <alignment horizontal="left" vertical="top" wrapText="1"/>
    </xf>
    <xf numFmtId="0" fontId="42" fillId="0" borderId="0" xfId="8" applyFont="1" applyAlignment="1">
      <alignment horizontal="left" vertical="top" wrapText="1"/>
    </xf>
    <xf numFmtId="0" fontId="33" fillId="0" borderId="0" xfId="0" applyFont="1"/>
    <xf numFmtId="0" fontId="4" fillId="0" borderId="0" xfId="0" applyFont="1" applyAlignment="1">
      <alignment horizontal="left"/>
    </xf>
    <xf numFmtId="0" fontId="19" fillId="0" borderId="0" xfId="0" applyFont="1" applyAlignment="1">
      <alignment horizontal="left"/>
    </xf>
    <xf numFmtId="0" fontId="4" fillId="0" borderId="0" xfId="0" applyFont="1"/>
    <xf numFmtId="0" fontId="14" fillId="0" borderId="0" xfId="9" applyFont="1"/>
    <xf numFmtId="0" fontId="5" fillId="0" borderId="0" xfId="9"/>
    <xf numFmtId="0" fontId="14" fillId="0" borderId="0" xfId="9" applyFont="1" applyFill="1" applyProtection="1"/>
    <xf numFmtId="0" fontId="42" fillId="0" borderId="0" xfId="10"/>
    <xf numFmtId="0" fontId="6" fillId="0" borderId="0" xfId="9" applyFont="1" applyAlignment="1">
      <alignment vertical="center"/>
    </xf>
    <xf numFmtId="0" fontId="30" fillId="0" borderId="31" xfId="9" applyFont="1" applyBorder="1" applyAlignment="1">
      <alignment wrapText="1"/>
    </xf>
    <xf numFmtId="0" fontId="30" fillId="0" borderId="31" xfId="9" applyFont="1" applyBorder="1"/>
    <xf numFmtId="0" fontId="31" fillId="0" borderId="31" xfId="9" applyFont="1" applyBorder="1" applyAlignment="1">
      <alignment horizontal="center" vertical="center" wrapText="1"/>
    </xf>
    <xf numFmtId="0" fontId="19" fillId="12" borderId="13" xfId="9" applyFont="1" applyFill="1" applyBorder="1" applyAlignment="1">
      <alignment horizontal="center" vertical="center" wrapText="1"/>
    </xf>
    <xf numFmtId="0" fontId="19" fillId="12" borderId="32" xfId="9" applyFont="1" applyFill="1" applyBorder="1" applyAlignment="1">
      <alignment horizontal="center" vertical="center" wrapText="1"/>
    </xf>
    <xf numFmtId="0" fontId="32" fillId="0" borderId="27" xfId="9" applyFont="1" applyBorder="1" applyAlignment="1">
      <alignment vertical="center"/>
    </xf>
    <xf numFmtId="0" fontId="32" fillId="0" borderId="13" xfId="9" applyFont="1" applyBorder="1" applyAlignment="1">
      <alignment horizontal="center" vertical="center"/>
    </xf>
    <xf numFmtId="0" fontId="32" fillId="0" borderId="13" xfId="9" applyFont="1" applyBorder="1" applyAlignment="1">
      <alignment horizontal="center" vertical="center" wrapText="1"/>
    </xf>
    <xf numFmtId="0" fontId="32" fillId="0" borderId="26" xfId="9" applyFont="1" applyBorder="1" applyAlignment="1">
      <alignment vertical="center"/>
    </xf>
    <xf numFmtId="0" fontId="32" fillId="0" borderId="24" xfId="9" applyFont="1" applyBorder="1" applyAlignment="1">
      <alignment horizontal="center" vertical="center"/>
    </xf>
    <xf numFmtId="0" fontId="32" fillId="0" borderId="24" xfId="9" applyFont="1" applyBorder="1" applyAlignment="1">
      <alignment horizontal="center" vertical="center" wrapText="1"/>
    </xf>
    <xf numFmtId="0" fontId="4" fillId="13" borderId="33" xfId="9" applyFont="1" applyFill="1" applyBorder="1" applyAlignment="1">
      <alignment vertical="center"/>
    </xf>
    <xf numFmtId="0" fontId="4" fillId="13" borderId="34" xfId="9" applyFont="1" applyFill="1" applyBorder="1" applyAlignment="1">
      <alignment horizontal="center" vertical="center"/>
    </xf>
    <xf numFmtId="0" fontId="4" fillId="13" borderId="34" xfId="9" applyFont="1" applyFill="1" applyBorder="1" applyAlignment="1">
      <alignment horizontal="center" vertical="center" wrapText="1"/>
    </xf>
    <xf numFmtId="0" fontId="32" fillId="0" borderId="30" xfId="9" applyFont="1" applyBorder="1" applyAlignment="1">
      <alignment vertical="center"/>
    </xf>
    <xf numFmtId="0" fontId="32" fillId="0" borderId="32" xfId="9" applyFont="1" applyBorder="1" applyAlignment="1">
      <alignment horizontal="center" vertical="center"/>
    </xf>
    <xf numFmtId="0" fontId="32" fillId="0" borderId="32" xfId="9" applyFont="1" applyBorder="1" applyAlignment="1">
      <alignment horizontal="center" vertical="center" wrapText="1"/>
    </xf>
    <xf numFmtId="0" fontId="32" fillId="0" borderId="28" xfId="9" applyFont="1" applyBorder="1" applyAlignment="1">
      <alignment horizontal="center" vertical="center"/>
    </xf>
    <xf numFmtId="0" fontId="32" fillId="0" borderId="28" xfId="9" applyFont="1" applyBorder="1" applyAlignment="1">
      <alignment horizontal="center" vertical="center" wrapText="1"/>
    </xf>
    <xf numFmtId="0" fontId="4" fillId="0" borderId="32" xfId="9" applyFont="1" applyBorder="1" applyAlignment="1">
      <alignment horizontal="center" vertical="center" wrapText="1"/>
    </xf>
    <xf numFmtId="0" fontId="4" fillId="0" borderId="13" xfId="9" applyFont="1" applyBorder="1" applyAlignment="1">
      <alignment horizontal="center" vertical="center" wrapText="1"/>
    </xf>
    <xf numFmtId="0" fontId="32" fillId="0" borderId="25" xfId="9" applyFont="1" applyBorder="1" applyAlignment="1">
      <alignment vertical="center"/>
    </xf>
    <xf numFmtId="0" fontId="32" fillId="0" borderId="27" xfId="9" applyFont="1" applyBorder="1" applyAlignment="1">
      <alignment vertical="center" wrapText="1"/>
    </xf>
    <xf numFmtId="0" fontId="32" fillId="9" borderId="27" xfId="9" applyFont="1" applyFill="1" applyBorder="1" applyAlignment="1">
      <alignment vertical="center"/>
    </xf>
    <xf numFmtId="0" fontId="32" fillId="9" borderId="13" xfId="9" applyFont="1" applyFill="1" applyBorder="1" applyAlignment="1">
      <alignment horizontal="center" vertical="center"/>
    </xf>
    <xf numFmtId="0" fontId="32" fillId="9" borderId="13" xfId="9" applyFont="1" applyFill="1" applyBorder="1" applyAlignment="1">
      <alignment horizontal="center" vertical="center" wrapText="1"/>
    </xf>
    <xf numFmtId="0" fontId="32" fillId="13" borderId="33" xfId="9" applyFont="1" applyFill="1" applyBorder="1" applyAlignment="1">
      <alignment vertical="center"/>
    </xf>
    <xf numFmtId="0" fontId="32" fillId="13" borderId="29" xfId="9" applyFont="1" applyFill="1" applyBorder="1" applyAlignment="1">
      <alignment vertical="center"/>
    </xf>
    <xf numFmtId="0" fontId="4" fillId="13" borderId="31" xfId="9" applyFont="1" applyFill="1" applyBorder="1" applyAlignment="1">
      <alignment horizontal="center" vertical="center"/>
    </xf>
    <xf numFmtId="0" fontId="4" fillId="13" borderId="31" xfId="9" applyFont="1" applyFill="1" applyBorder="1" applyAlignment="1">
      <alignment horizontal="center" vertical="center" wrapText="1"/>
    </xf>
    <xf numFmtId="0" fontId="4" fillId="9" borderId="30" xfId="9" applyFont="1" applyFill="1" applyBorder="1" applyAlignment="1">
      <alignment vertical="center"/>
    </xf>
    <xf numFmtId="0" fontId="19" fillId="12" borderId="24" xfId="9" applyFont="1" applyFill="1" applyBorder="1" applyAlignment="1">
      <alignment horizontal="center" vertical="center" wrapText="1"/>
    </xf>
    <xf numFmtId="0" fontId="4" fillId="9" borderId="25" xfId="9" applyFont="1" applyFill="1" applyBorder="1" applyAlignment="1">
      <alignment vertical="center" wrapText="1"/>
    </xf>
    <xf numFmtId="0" fontId="4" fillId="0" borderId="28" xfId="9" applyFont="1" applyBorder="1" applyAlignment="1">
      <alignment horizontal="center" vertical="center" wrapText="1"/>
    </xf>
    <xf numFmtId="0" fontId="32" fillId="0" borderId="30" xfId="9" applyFont="1" applyBorder="1" applyAlignment="1">
      <alignment vertical="center" wrapText="1"/>
    </xf>
    <xf numFmtId="0" fontId="53" fillId="0" borderId="0" xfId="10" applyFont="1"/>
    <xf numFmtId="0" fontId="4" fillId="13" borderId="29" xfId="9" applyFont="1" applyFill="1" applyBorder="1" applyAlignment="1">
      <alignment vertical="center"/>
    </xf>
    <xf numFmtId="0" fontId="54" fillId="0" borderId="30" xfId="10" applyFont="1" applyBorder="1"/>
    <xf numFmtId="0" fontId="54" fillId="0" borderId="32" xfId="10" applyFont="1" applyBorder="1" applyAlignment="1">
      <alignment horizontal="center"/>
    </xf>
    <xf numFmtId="0" fontId="53" fillId="0" borderId="25" xfId="10" applyFont="1" applyBorder="1"/>
    <xf numFmtId="0" fontId="54" fillId="0" borderId="33" xfId="10" applyFont="1" applyBorder="1" applyAlignment="1">
      <alignment horizontal="center"/>
    </xf>
    <xf numFmtId="0" fontId="55" fillId="0" borderId="0" xfId="10" applyFont="1" applyBorder="1" applyAlignment="1">
      <alignment horizontal="center"/>
    </xf>
    <xf numFmtId="0" fontId="56" fillId="7" borderId="0" xfId="10" applyFont="1" applyFill="1" applyBorder="1" applyAlignment="1">
      <alignment horizontal="center"/>
    </xf>
    <xf numFmtId="0" fontId="57" fillId="0" borderId="0" xfId="10" applyFont="1" applyBorder="1"/>
    <xf numFmtId="0" fontId="57" fillId="0" borderId="0" xfId="10" applyFont="1"/>
    <xf numFmtId="0" fontId="32" fillId="0" borderId="30" xfId="9" applyFont="1" applyBorder="1" applyAlignment="1">
      <alignment horizontal="center" vertical="center" wrapText="1"/>
    </xf>
    <xf numFmtId="0" fontId="54" fillId="0" borderId="32" xfId="9" applyFont="1" applyBorder="1" applyAlignment="1">
      <alignment horizontal="center" vertical="center" wrapText="1"/>
    </xf>
    <xf numFmtId="0" fontId="42" fillId="0" borderId="0" xfId="10" applyFont="1"/>
    <xf numFmtId="0" fontId="32" fillId="13" borderId="31" xfId="9" applyFont="1" applyFill="1" applyBorder="1" applyAlignment="1">
      <alignment horizontal="center" vertical="center"/>
    </xf>
    <xf numFmtId="0" fontId="32" fillId="13" borderId="31" xfId="9" applyFont="1" applyFill="1" applyBorder="1" applyAlignment="1">
      <alignment horizontal="center" vertical="center" wrapText="1"/>
    </xf>
    <xf numFmtId="0" fontId="4" fillId="0" borderId="30" xfId="9" applyFont="1" applyBorder="1" applyAlignment="1">
      <alignment vertical="center" wrapText="1"/>
    </xf>
    <xf numFmtId="0" fontId="6" fillId="0" borderId="0" xfId="9" applyFont="1" applyAlignment="1">
      <alignment horizontal="center" vertical="center"/>
    </xf>
    <xf numFmtId="0" fontId="27" fillId="0" borderId="0" xfId="9" applyFont="1" applyAlignment="1">
      <alignment vertical="center"/>
    </xf>
    <xf numFmtId="0" fontId="27" fillId="0" borderId="0" xfId="9" applyFont="1"/>
    <xf numFmtId="0" fontId="33" fillId="12" borderId="25" xfId="9" applyFont="1" applyFill="1" applyBorder="1" applyAlignment="1">
      <alignment horizontal="center" vertical="center"/>
    </xf>
    <xf numFmtId="0" fontId="33" fillId="12" borderId="28" xfId="9" applyFont="1" applyFill="1" applyBorder="1" applyAlignment="1">
      <alignment horizontal="center" vertical="center"/>
    </xf>
    <xf numFmtId="0" fontId="33" fillId="12" borderId="28" xfId="9" applyFont="1" applyFill="1" applyBorder="1" applyAlignment="1">
      <alignment horizontal="center" vertical="center" wrapText="1"/>
    </xf>
    <xf numFmtId="0" fontId="30" fillId="7" borderId="30" xfId="9" applyFont="1" applyFill="1" applyBorder="1" applyAlignment="1">
      <alignment vertical="center"/>
    </xf>
    <xf numFmtId="0" fontId="30" fillId="7" borderId="32" xfId="9" applyFont="1" applyFill="1" applyBorder="1" applyAlignment="1">
      <alignment vertical="center"/>
    </xf>
    <xf numFmtId="0" fontId="5" fillId="0" borderId="0" xfId="9" applyFont="1" applyAlignment="1">
      <alignment vertical="center"/>
    </xf>
    <xf numFmtId="0" fontId="6" fillId="0" borderId="0" xfId="9" applyFont="1" applyAlignment="1">
      <alignment horizontal="left" vertical="center"/>
    </xf>
    <xf numFmtId="0" fontId="34" fillId="0" borderId="0" xfId="9" applyFont="1"/>
    <xf numFmtId="0" fontId="34" fillId="0" borderId="0" xfId="9" applyFont="1" applyAlignment="1">
      <alignment vertical="center"/>
    </xf>
    <xf numFmtId="0" fontId="28" fillId="0" borderId="0" xfId="9" applyFont="1" applyAlignment="1">
      <alignment vertical="center"/>
    </xf>
    <xf numFmtId="0" fontId="35" fillId="0" borderId="0" xfId="9" applyFont="1" applyAlignment="1">
      <alignment vertical="center"/>
    </xf>
    <xf numFmtId="0" fontId="27" fillId="0" borderId="0" xfId="9" quotePrefix="1" applyFont="1"/>
    <xf numFmtId="0" fontId="27" fillId="0" borderId="0" xfId="9" applyFont="1" applyAlignment="1">
      <alignment horizontal="left" vertical="center" indent="2"/>
    </xf>
    <xf numFmtId="0" fontId="36" fillId="0" borderId="0" xfId="9" applyFont="1" applyAlignment="1">
      <alignment horizontal="left" vertical="center" indent="2"/>
    </xf>
    <xf numFmtId="0" fontId="28" fillId="0" borderId="0" xfId="9" applyFont="1" applyAlignment="1">
      <alignment horizontal="left" vertical="center" indent="2"/>
    </xf>
    <xf numFmtId="0" fontId="23" fillId="0" borderId="0" xfId="9" applyFont="1" applyAlignment="1">
      <alignment vertical="center"/>
    </xf>
    <xf numFmtId="0" fontId="19" fillId="7" borderId="87" xfId="9" applyFont="1" applyFill="1" applyBorder="1" applyAlignment="1">
      <alignment horizontal="center" vertical="center" wrapText="1"/>
    </xf>
    <xf numFmtId="0" fontId="19" fillId="7" borderId="88" xfId="9" applyFont="1" applyFill="1" applyBorder="1" applyAlignment="1">
      <alignment horizontal="center" vertical="center" wrapText="1"/>
    </xf>
    <xf numFmtId="0" fontId="19" fillId="12" borderId="89" xfId="9" applyFont="1" applyFill="1" applyBorder="1" applyAlignment="1">
      <alignment horizontal="center" vertical="center" wrapText="1"/>
    </xf>
    <xf numFmtId="0" fontId="5" fillId="7" borderId="89" xfId="9" applyFill="1" applyBorder="1" applyAlignment="1">
      <alignment vertical="center" wrapText="1"/>
    </xf>
    <xf numFmtId="0" fontId="37" fillId="0" borderId="89" xfId="9" applyFont="1" applyBorder="1" applyAlignment="1">
      <alignment vertical="center" wrapText="1"/>
    </xf>
    <xf numFmtId="0" fontId="19" fillId="0" borderId="89" xfId="9" applyFont="1" applyBorder="1" applyAlignment="1">
      <alignment vertical="center" wrapText="1"/>
    </xf>
    <xf numFmtId="0" fontId="12" fillId="7" borderId="89" xfId="9" applyFont="1" applyFill="1" applyBorder="1" applyAlignment="1">
      <alignment vertical="center" wrapText="1"/>
    </xf>
    <xf numFmtId="0" fontId="19" fillId="7" borderId="89" xfId="9" applyFont="1" applyFill="1" applyBorder="1" applyAlignment="1">
      <alignment vertical="center" wrapText="1"/>
    </xf>
    <xf numFmtId="0" fontId="37" fillId="0" borderId="88" xfId="9" applyFont="1" applyBorder="1" applyAlignment="1">
      <alignment vertical="center" wrapText="1"/>
    </xf>
    <xf numFmtId="0" fontId="61" fillId="0" borderId="0" xfId="10" applyFont="1"/>
    <xf numFmtId="0" fontId="30" fillId="0" borderId="0" xfId="9" applyFont="1" applyAlignment="1">
      <alignment vertical="center"/>
    </xf>
    <xf numFmtId="0" fontId="38" fillId="0" borderId="0" xfId="9" applyFont="1" applyAlignment="1">
      <alignment vertical="center"/>
    </xf>
    <xf numFmtId="0" fontId="38" fillId="0" borderId="0" xfId="9" applyFont="1"/>
    <xf numFmtId="0" fontId="19" fillId="7" borderId="89" xfId="9" applyFont="1" applyFill="1" applyBorder="1" applyAlignment="1">
      <alignment horizontal="center" vertical="center" wrapText="1"/>
    </xf>
    <xf numFmtId="0" fontId="4" fillId="0" borderId="85" xfId="9" applyFont="1" applyBorder="1" applyAlignment="1">
      <alignment vertical="center" wrapText="1"/>
    </xf>
    <xf numFmtId="0" fontId="4" fillId="0" borderId="89" xfId="9" applyFont="1" applyBorder="1" applyAlignment="1">
      <alignment vertical="center" wrapText="1"/>
    </xf>
    <xf numFmtId="0" fontId="4" fillId="7" borderId="89" xfId="9" applyFont="1" applyFill="1" applyBorder="1" applyAlignment="1">
      <alignment vertical="center" wrapText="1"/>
    </xf>
    <xf numFmtId="0" fontId="4" fillId="0" borderId="85" xfId="9" applyFont="1" applyBorder="1" applyAlignment="1">
      <alignment horizontal="center" vertical="center" wrapText="1"/>
    </xf>
    <xf numFmtId="0" fontId="13" fillId="0" borderId="85" xfId="9" applyFont="1" applyBorder="1" applyAlignment="1">
      <alignment horizontal="center" vertical="center" wrapText="1"/>
    </xf>
    <xf numFmtId="0" fontId="66" fillId="0" borderId="89" xfId="9" applyFont="1" applyBorder="1" applyAlignment="1">
      <alignment vertical="top" wrapText="1"/>
    </xf>
    <xf numFmtId="0" fontId="13" fillId="0" borderId="89" xfId="9" applyFont="1" applyBorder="1" applyAlignment="1">
      <alignment vertical="center" wrapText="1"/>
    </xf>
    <xf numFmtId="0" fontId="66" fillId="7" borderId="89" xfId="9" applyFont="1" applyFill="1" applyBorder="1" applyAlignment="1">
      <alignment vertical="center" wrapText="1"/>
    </xf>
    <xf numFmtId="0" fontId="4" fillId="0" borderId="84" xfId="9" applyFont="1" applyBorder="1" applyAlignment="1">
      <alignment horizontal="center" vertical="center" wrapText="1"/>
    </xf>
    <xf numFmtId="0" fontId="12" fillId="4" borderId="62" xfId="0" applyFont="1" applyFill="1" applyBorder="1" applyAlignment="1" applyProtection="1">
      <alignment horizontal="left" vertical="center" wrapText="1"/>
      <protection locked="0"/>
    </xf>
    <xf numFmtId="0" fontId="13" fillId="4" borderId="0" xfId="0" applyFont="1" applyFill="1" applyBorder="1" applyProtection="1">
      <protection locked="0"/>
    </xf>
    <xf numFmtId="169" fontId="67" fillId="4" borderId="28" xfId="0" applyNumberFormat="1" applyFont="1" applyFill="1" applyBorder="1" applyAlignment="1" applyProtection="1">
      <alignment horizontal="left"/>
      <protection locked="0"/>
    </xf>
    <xf numFmtId="169" fontId="67" fillId="3" borderId="0" xfId="0" applyNumberFormat="1" applyFont="1" applyFill="1" applyBorder="1" applyAlignment="1" applyProtection="1">
      <alignment horizontal="left"/>
      <protection locked="0"/>
    </xf>
    <xf numFmtId="0" fontId="12" fillId="4" borderId="62" xfId="0" applyFont="1" applyFill="1" applyBorder="1" applyAlignment="1" applyProtection="1">
      <alignment horizontal="left" vertical="center"/>
      <protection locked="0"/>
    </xf>
    <xf numFmtId="170" fontId="13" fillId="4" borderId="0" xfId="0" applyNumberFormat="1" applyFont="1" applyFill="1" applyBorder="1" applyAlignment="1" applyProtection="1">
      <alignment vertical="center"/>
      <protection locked="0"/>
    </xf>
    <xf numFmtId="0" fontId="68" fillId="3" borderId="0" xfId="0" applyFont="1" applyFill="1" applyBorder="1" applyAlignment="1" applyProtection="1">
      <alignment wrapText="1"/>
      <protection locked="0"/>
    </xf>
    <xf numFmtId="0" fontId="68" fillId="0" borderId="99" xfId="0" applyFont="1" applyBorder="1" applyAlignment="1" applyProtection="1">
      <protection locked="0"/>
    </xf>
    <xf numFmtId="0" fontId="68" fillId="3" borderId="0" xfId="0" applyFont="1" applyFill="1" applyBorder="1" applyAlignment="1" applyProtection="1">
      <protection locked="0"/>
    </xf>
    <xf numFmtId="0" fontId="13" fillId="0" borderId="0" xfId="0" applyFont="1" applyAlignment="1" applyProtection="1">
      <alignment horizontal="center" vertical="center" wrapText="1"/>
      <protection locked="0"/>
    </xf>
    <xf numFmtId="0" fontId="13" fillId="0" borderId="0" xfId="0" applyFont="1" applyProtection="1">
      <protection locked="0"/>
    </xf>
    <xf numFmtId="0" fontId="13" fillId="3" borderId="0" xfId="0" applyFont="1" applyFill="1" applyBorder="1" applyProtection="1">
      <protection locked="0"/>
    </xf>
    <xf numFmtId="0" fontId="13" fillId="0" borderId="0" xfId="0" applyFont="1" applyAlignment="1" applyProtection="1">
      <alignment horizontal="left"/>
      <protection locked="0"/>
    </xf>
    <xf numFmtId="170" fontId="13" fillId="0" borderId="0" xfId="0" applyNumberFormat="1" applyFont="1" applyAlignment="1" applyProtection="1">
      <alignment horizontal="center" vertical="center"/>
      <protection locked="0"/>
    </xf>
    <xf numFmtId="0" fontId="67" fillId="5" borderId="26" xfId="0" applyFont="1" applyFill="1" applyBorder="1" applyAlignment="1" applyProtection="1">
      <alignment horizontal="center" vertical="center" wrapText="1"/>
      <protection locked="0"/>
    </xf>
    <xf numFmtId="0" fontId="67" fillId="5" borderId="33" xfId="0" applyFont="1" applyFill="1" applyBorder="1" applyAlignment="1" applyProtection="1">
      <alignment horizontal="left" vertical="center"/>
      <protection locked="0"/>
    </xf>
    <xf numFmtId="0" fontId="67" fillId="5" borderId="34" xfId="0" applyFont="1" applyFill="1" applyBorder="1" applyAlignment="1" applyProtection="1">
      <alignment horizontal="centerContinuous" vertical="center"/>
      <protection locked="0"/>
    </xf>
    <xf numFmtId="0" fontId="67" fillId="5" borderId="28" xfId="0" applyFont="1" applyFill="1" applyBorder="1" applyAlignment="1" applyProtection="1">
      <alignment horizontal="centerContinuous" vertical="center"/>
      <protection locked="0"/>
    </xf>
    <xf numFmtId="0" fontId="67" fillId="3" borderId="0" xfId="0" applyFont="1" applyFill="1" applyBorder="1" applyAlignment="1" applyProtection="1">
      <alignment horizontal="centerContinuous" vertical="center"/>
      <protection locked="0"/>
    </xf>
    <xf numFmtId="0" fontId="67" fillId="5" borderId="28" xfId="0" applyFont="1" applyFill="1" applyBorder="1" applyAlignment="1" applyProtection="1">
      <alignment horizontal="center" vertical="center" wrapText="1"/>
      <protection locked="0"/>
    </xf>
    <xf numFmtId="0" fontId="12" fillId="5" borderId="25" xfId="0" applyFont="1" applyFill="1" applyBorder="1" applyAlignment="1" applyProtection="1">
      <alignment horizontal="left" vertical="center"/>
      <protection locked="0"/>
    </xf>
    <xf numFmtId="0" fontId="68" fillId="0" borderId="0" xfId="0" applyFont="1" applyProtection="1">
      <protection locked="0"/>
    </xf>
    <xf numFmtId="17" fontId="67" fillId="5" borderId="30" xfId="0" applyNumberFormat="1" applyFont="1" applyFill="1" applyBorder="1" applyAlignment="1" applyProtection="1">
      <alignment horizontal="center" vertical="center" wrapText="1"/>
      <protection locked="0"/>
    </xf>
    <xf numFmtId="0" fontId="70" fillId="6" borderId="33" xfId="5" applyFont="1" applyFill="1" applyBorder="1" applyAlignment="1" applyProtection="1">
      <alignment horizontal="center" vertical="center" wrapText="1"/>
      <protection locked="0"/>
    </xf>
    <xf numFmtId="0" fontId="70" fillId="6" borderId="28" xfId="5" applyFont="1" applyFill="1" applyBorder="1" applyAlignment="1" applyProtection="1">
      <alignment horizontal="center" vertical="center" wrapText="1"/>
      <protection locked="0"/>
    </xf>
    <xf numFmtId="0" fontId="70" fillId="3" borderId="0" xfId="5" applyFont="1" applyFill="1" applyBorder="1" applyAlignment="1" applyProtection="1">
      <alignment horizontal="center" vertical="center" wrapText="1"/>
      <protection locked="0"/>
    </xf>
    <xf numFmtId="17" fontId="70" fillId="6" borderId="68" xfId="5" applyNumberFormat="1" applyFont="1" applyFill="1" applyBorder="1" applyAlignment="1" applyProtection="1">
      <alignment horizontal="center" vertical="center" wrapText="1"/>
      <protection locked="0"/>
    </xf>
    <xf numFmtId="17" fontId="70" fillId="6" borderId="69" xfId="5" applyNumberFormat="1" applyFont="1" applyFill="1" applyBorder="1" applyAlignment="1" applyProtection="1">
      <alignment horizontal="center" vertical="center" wrapText="1"/>
      <protection locked="0"/>
    </xf>
    <xf numFmtId="17" fontId="70" fillId="6" borderId="70" xfId="5" applyNumberFormat="1" applyFont="1" applyFill="1" applyBorder="1" applyAlignment="1" applyProtection="1">
      <alignment horizontal="center" vertical="center" wrapText="1"/>
      <protection locked="0"/>
    </xf>
    <xf numFmtId="17" fontId="70" fillId="6" borderId="24" xfId="5" applyNumberFormat="1" applyFont="1" applyFill="1" applyBorder="1" applyAlignment="1" applyProtection="1">
      <alignment horizontal="center" vertical="center" wrapText="1"/>
      <protection locked="0"/>
    </xf>
    <xf numFmtId="0" fontId="13" fillId="6" borderId="26" xfId="0" applyFont="1" applyFill="1" applyBorder="1" applyAlignment="1" applyProtection="1">
      <alignment horizontal="left" wrapText="1"/>
      <protection locked="0"/>
    </xf>
    <xf numFmtId="172" fontId="13" fillId="14" borderId="75" xfId="7" applyNumberFormat="1" applyFont="1" applyFill="1" applyBorder="1" applyAlignment="1" applyProtection="1">
      <alignment horizontal="center" vertical="center" wrapText="1"/>
      <protection locked="0"/>
    </xf>
    <xf numFmtId="0" fontId="13" fillId="0" borderId="38" xfId="0" applyFont="1" applyBorder="1" applyAlignment="1" applyProtection="1">
      <alignment vertical="center"/>
      <protection locked="0"/>
    </xf>
    <xf numFmtId="0" fontId="13" fillId="3" borderId="0" xfId="0" applyFont="1" applyFill="1" applyBorder="1" applyAlignment="1" applyProtection="1">
      <alignment horizontal="center" vertical="center" wrapText="1"/>
      <protection locked="0"/>
    </xf>
    <xf numFmtId="165" fontId="13" fillId="0" borderId="72" xfId="7" applyNumberFormat="1" applyFont="1" applyFill="1" applyBorder="1" applyAlignment="1" applyProtection="1">
      <alignment horizontal="center" vertical="center" wrapText="1"/>
      <protection locked="0"/>
    </xf>
    <xf numFmtId="172" fontId="13" fillId="15" borderId="46" xfId="7" applyNumberFormat="1" applyFont="1" applyFill="1" applyBorder="1" applyAlignment="1" applyProtection="1">
      <alignment horizontal="center" vertical="center"/>
      <protection locked="0"/>
    </xf>
    <xf numFmtId="172" fontId="13" fillId="15" borderId="38" xfId="7" applyNumberFormat="1" applyFont="1" applyFill="1" applyBorder="1" applyAlignment="1" applyProtection="1">
      <alignment horizontal="center" vertical="center"/>
      <protection locked="0"/>
    </xf>
    <xf numFmtId="172" fontId="13" fillId="0" borderId="38" xfId="7" applyNumberFormat="1" applyFont="1" applyBorder="1" applyAlignment="1" applyProtection="1">
      <alignment horizontal="center" vertical="center"/>
      <protection locked="0"/>
    </xf>
    <xf numFmtId="172" fontId="13" fillId="0" borderId="50" xfId="7" applyNumberFormat="1" applyFont="1" applyBorder="1" applyAlignment="1" applyProtection="1">
      <alignment horizontal="center" vertical="center"/>
      <protection locked="0"/>
    </xf>
    <xf numFmtId="170" fontId="13" fillId="0" borderId="76" xfId="0" applyNumberFormat="1" applyFont="1" applyBorder="1" applyAlignment="1" applyProtection="1">
      <alignment horizontal="center" vertical="center"/>
      <protection locked="0"/>
    </xf>
    <xf numFmtId="0" fontId="13" fillId="0" borderId="1" xfId="0" applyFont="1" applyBorder="1" applyAlignment="1" applyProtection="1">
      <alignment vertical="center" wrapText="1"/>
      <protection locked="0"/>
    </xf>
    <xf numFmtId="172" fontId="13" fillId="15" borderId="43" xfId="7" applyNumberFormat="1" applyFont="1" applyFill="1" applyBorder="1" applyAlignment="1" applyProtection="1">
      <alignment horizontal="center" vertical="center"/>
      <protection locked="0"/>
    </xf>
    <xf numFmtId="172" fontId="13" fillId="15" borderId="1" xfId="7" applyNumberFormat="1" applyFont="1" applyFill="1" applyBorder="1" applyAlignment="1" applyProtection="1">
      <alignment horizontal="center" vertical="center"/>
      <protection locked="0"/>
    </xf>
    <xf numFmtId="172" fontId="13" fillId="0" borderId="1" xfId="7" applyNumberFormat="1" applyFont="1" applyBorder="1" applyAlignment="1" applyProtection="1">
      <alignment horizontal="center" vertical="center"/>
      <protection locked="0"/>
    </xf>
    <xf numFmtId="172" fontId="13" fillId="0" borderId="53" xfId="7" applyNumberFormat="1" applyFont="1" applyBorder="1" applyAlignment="1" applyProtection="1">
      <alignment horizontal="center" vertical="center"/>
      <protection locked="0"/>
    </xf>
    <xf numFmtId="172" fontId="13" fillId="15" borderId="43" xfId="7" applyNumberFormat="1" applyFont="1" applyFill="1" applyBorder="1" applyAlignment="1" applyProtection="1">
      <alignment horizontal="center" vertical="center" wrapText="1"/>
      <protection locked="0"/>
    </xf>
    <xf numFmtId="172" fontId="13" fillId="0" borderId="41" xfId="7" applyNumberFormat="1" applyFont="1" applyBorder="1" applyAlignment="1" applyProtection="1">
      <alignment horizontal="left" vertical="center" wrapText="1"/>
      <protection locked="0"/>
    </xf>
    <xf numFmtId="165" fontId="68" fillId="0" borderId="41" xfId="6" applyNumberFormat="1" applyFont="1" applyFill="1" applyBorder="1" applyAlignment="1" applyProtection="1">
      <alignment horizontal="left" vertical="center"/>
      <protection locked="0"/>
    </xf>
    <xf numFmtId="165" fontId="13" fillId="0" borderId="75" xfId="7" applyNumberFormat="1" applyFont="1" applyFill="1" applyBorder="1" applyAlignment="1" applyProtection="1">
      <alignment horizontal="center" vertical="center" wrapText="1"/>
      <protection locked="0"/>
    </xf>
    <xf numFmtId="172" fontId="13" fillId="0" borderId="41" xfId="7" applyNumberFormat="1" applyFont="1" applyFill="1" applyBorder="1" applyAlignment="1" applyProtection="1">
      <alignment horizontal="left" vertical="center"/>
      <protection locked="0"/>
    </xf>
    <xf numFmtId="172" fontId="13" fillId="0" borderId="41" xfId="7" applyNumberFormat="1" applyFont="1" applyBorder="1" applyAlignment="1" applyProtection="1">
      <alignment horizontal="left" vertical="center"/>
      <protection locked="0"/>
    </xf>
    <xf numFmtId="173" fontId="13" fillId="14" borderId="75" xfId="7" applyNumberFormat="1" applyFont="1" applyFill="1" applyBorder="1" applyAlignment="1" applyProtection="1">
      <alignment horizontal="center" vertical="center" wrapText="1"/>
      <protection locked="0"/>
    </xf>
    <xf numFmtId="173" fontId="13" fillId="0" borderId="1" xfId="7" applyNumberFormat="1" applyFont="1" applyBorder="1" applyAlignment="1" applyProtection="1">
      <alignment horizontal="center" vertical="center"/>
      <protection locked="0"/>
    </xf>
    <xf numFmtId="0" fontId="69" fillId="14" borderId="75" xfId="0" applyFont="1" applyFill="1" applyBorder="1" applyAlignment="1" applyProtection="1">
      <alignment horizontal="center" vertical="center" wrapText="1"/>
      <protection locked="0"/>
    </xf>
    <xf numFmtId="0" fontId="69" fillId="0" borderId="1" xfId="0" applyFont="1" applyFill="1" applyBorder="1" applyAlignment="1" applyProtection="1">
      <alignment horizontal="center" vertical="center"/>
      <protection locked="0"/>
    </xf>
    <xf numFmtId="0" fontId="69" fillId="0" borderId="0" xfId="0" applyFont="1" applyProtection="1">
      <protection locked="0"/>
    </xf>
    <xf numFmtId="170" fontId="69" fillId="0" borderId="76" xfId="0" applyNumberFormat="1" applyFont="1" applyBorder="1" applyAlignment="1" applyProtection="1">
      <alignment horizontal="center" vertical="center"/>
      <protection locked="0"/>
    </xf>
    <xf numFmtId="164" fontId="13" fillId="14" borderId="96" xfId="4" applyNumberFormat="1" applyFont="1" applyFill="1" applyBorder="1" applyAlignment="1" applyProtection="1">
      <alignment horizontal="center" vertical="center" wrapText="1"/>
      <protection locked="0"/>
    </xf>
    <xf numFmtId="0" fontId="13" fillId="0" borderId="21" xfId="0" applyFont="1" applyBorder="1" applyAlignment="1" applyProtection="1">
      <alignment horizontal="center" vertical="center" wrapText="1"/>
      <protection locked="0"/>
    </xf>
    <xf numFmtId="0" fontId="13" fillId="0" borderId="54" xfId="0" applyFont="1" applyFill="1" applyBorder="1" applyAlignment="1" applyProtection="1">
      <alignment horizontal="center" vertical="center" wrapText="1"/>
      <protection locked="0"/>
    </xf>
    <xf numFmtId="164" fontId="13" fillId="0" borderId="96" xfId="4" applyNumberFormat="1" applyFont="1" applyFill="1" applyBorder="1" applyAlignment="1" applyProtection="1">
      <alignment horizontal="center" vertical="center" wrapText="1"/>
      <protection locked="0"/>
    </xf>
    <xf numFmtId="165" fontId="13" fillId="0" borderId="45" xfId="4" applyNumberFormat="1" applyFont="1" applyBorder="1" applyAlignment="1" applyProtection="1">
      <alignment horizontal="left" vertical="center" wrapText="1"/>
      <protection locked="0"/>
    </xf>
    <xf numFmtId="165" fontId="13" fillId="0" borderId="45" xfId="6"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center" vertical="center" wrapText="1"/>
      <protection locked="0"/>
    </xf>
    <xf numFmtId="0" fontId="13" fillId="0" borderId="23" xfId="0" applyFont="1" applyFill="1" applyBorder="1" applyAlignment="1" applyProtection="1">
      <alignment horizontal="center" vertical="center" textRotation="90"/>
      <protection locked="0"/>
    </xf>
    <xf numFmtId="0" fontId="13" fillId="0" borderId="23" xfId="0" applyFont="1" applyFill="1" applyBorder="1" applyAlignment="1" applyProtection="1">
      <alignment horizontal="center" vertical="center"/>
      <protection locked="0"/>
    </xf>
    <xf numFmtId="9" fontId="13" fillId="0" borderId="23" xfId="0" applyNumberFormat="1" applyFont="1" applyFill="1" applyBorder="1" applyAlignment="1" applyProtection="1">
      <alignment horizontal="center" vertical="center"/>
      <protection locked="0"/>
    </xf>
    <xf numFmtId="0" fontId="13" fillId="0" borderId="0" xfId="0" applyFont="1" applyFill="1" applyBorder="1" applyAlignment="1" applyProtection="1">
      <alignment horizontal="center" vertical="center"/>
      <protection locked="0"/>
    </xf>
    <xf numFmtId="0" fontId="13" fillId="0" borderId="0" xfId="0" applyFont="1" applyFill="1" applyBorder="1" applyProtection="1">
      <protection locked="0"/>
    </xf>
    <xf numFmtId="9" fontId="13" fillId="0" borderId="0" xfId="0" applyNumberFormat="1" applyFont="1" applyFill="1" applyBorder="1" applyProtection="1">
      <protection locked="0"/>
    </xf>
    <xf numFmtId="0" fontId="13" fillId="0" borderId="0" xfId="0" applyFont="1" applyFill="1" applyProtection="1">
      <protection locked="0"/>
    </xf>
    <xf numFmtId="0" fontId="13" fillId="0" borderId="0" xfId="0" applyFont="1" applyFill="1" applyAlignment="1" applyProtection="1">
      <alignment horizontal="left"/>
      <protection locked="0"/>
    </xf>
    <xf numFmtId="170" fontId="13" fillId="0" borderId="0" xfId="0" applyNumberFormat="1" applyFont="1" applyFill="1" applyAlignment="1" applyProtection="1">
      <alignment horizontal="center" vertical="center"/>
      <protection locked="0"/>
    </xf>
    <xf numFmtId="0" fontId="12" fillId="5" borderId="26" xfId="0" applyFont="1" applyFill="1" applyBorder="1" applyAlignment="1" applyProtection="1">
      <alignment horizontal="center" vertical="center" wrapText="1"/>
      <protection locked="0"/>
    </xf>
    <xf numFmtId="0" fontId="12" fillId="5" borderId="33" xfId="0" applyFont="1" applyFill="1" applyBorder="1" applyAlignment="1" applyProtection="1">
      <alignment horizontal="centerContinuous" vertical="center"/>
      <protection locked="0"/>
    </xf>
    <xf numFmtId="0" fontId="12" fillId="5" borderId="34" xfId="0" applyFont="1" applyFill="1" applyBorder="1" applyAlignment="1" applyProtection="1">
      <alignment horizontal="centerContinuous" vertical="center"/>
      <protection locked="0"/>
    </xf>
    <xf numFmtId="0" fontId="12" fillId="5" borderId="28" xfId="0" applyFont="1" applyFill="1" applyBorder="1" applyAlignment="1" applyProtection="1">
      <alignment horizontal="centerContinuous" vertical="center"/>
      <protection locked="0"/>
    </xf>
    <xf numFmtId="0" fontId="12" fillId="3" borderId="0" xfId="0" applyFont="1" applyFill="1" applyBorder="1" applyAlignment="1" applyProtection="1">
      <alignment horizontal="centerContinuous" vertical="center"/>
      <protection locked="0"/>
    </xf>
    <xf numFmtId="0" fontId="12" fillId="5" borderId="28" xfId="0" applyFont="1" applyFill="1" applyBorder="1" applyAlignment="1" applyProtection="1">
      <alignment horizontal="left" vertical="center"/>
      <protection locked="0"/>
    </xf>
    <xf numFmtId="0" fontId="13" fillId="6" borderId="24" xfId="0" applyFont="1" applyFill="1" applyBorder="1" applyAlignment="1" applyProtection="1">
      <alignment horizontal="left" wrapText="1"/>
      <protection locked="0"/>
    </xf>
    <xf numFmtId="165" fontId="13" fillId="14" borderId="72" xfId="7" applyNumberFormat="1" applyFont="1" applyFill="1" applyBorder="1" applyAlignment="1" applyProtection="1">
      <alignment horizontal="center" vertical="center" wrapText="1"/>
      <protection locked="0"/>
    </xf>
    <xf numFmtId="9" fontId="13" fillId="3" borderId="0" xfId="0" applyNumberFormat="1" applyFont="1" applyFill="1" applyBorder="1" applyAlignment="1" applyProtection="1">
      <alignment horizontal="center" vertical="center" wrapText="1"/>
      <protection locked="0"/>
    </xf>
    <xf numFmtId="165" fontId="13" fillId="3" borderId="46" xfId="7" applyNumberFormat="1" applyFont="1" applyFill="1" applyBorder="1" applyAlignment="1" applyProtection="1">
      <alignment horizontal="center" vertical="center"/>
      <protection locked="0"/>
    </xf>
    <xf numFmtId="165" fontId="13" fillId="3" borderId="38" xfId="7" applyNumberFormat="1" applyFont="1" applyFill="1" applyBorder="1" applyAlignment="1" applyProtection="1">
      <alignment horizontal="center" vertical="center"/>
      <protection locked="0"/>
    </xf>
    <xf numFmtId="165" fontId="13" fillId="3" borderId="50" xfId="7" applyNumberFormat="1" applyFont="1" applyFill="1" applyBorder="1" applyAlignment="1" applyProtection="1">
      <alignment horizontal="center" vertical="center"/>
      <protection locked="0"/>
    </xf>
    <xf numFmtId="170" fontId="13" fillId="0" borderId="74" xfId="0" applyNumberFormat="1" applyFont="1" applyBorder="1" applyAlignment="1" applyProtection="1">
      <alignment horizontal="center" vertical="center"/>
      <protection locked="0"/>
    </xf>
    <xf numFmtId="165" fontId="13" fillId="14" borderId="75" xfId="7" applyNumberFormat="1" applyFont="1" applyFill="1" applyBorder="1" applyAlignment="1" applyProtection="1">
      <alignment horizontal="center" vertical="center" wrapText="1"/>
      <protection locked="0"/>
    </xf>
    <xf numFmtId="0" fontId="13" fillId="0" borderId="53" xfId="0" applyFont="1" applyBorder="1" applyAlignment="1" applyProtection="1">
      <alignment horizontal="center" vertical="center" wrapText="1"/>
      <protection locked="0"/>
    </xf>
    <xf numFmtId="1" fontId="13" fillId="0" borderId="75" xfId="7" applyNumberFormat="1" applyFont="1" applyFill="1" applyBorder="1" applyAlignment="1" applyProtection="1">
      <alignment horizontal="center" vertical="center" wrapText="1"/>
      <protection locked="0"/>
    </xf>
    <xf numFmtId="1" fontId="13" fillId="3" borderId="98" xfId="7" applyNumberFormat="1" applyFont="1" applyFill="1" applyBorder="1" applyAlignment="1" applyProtection="1">
      <alignment horizontal="center" vertical="center"/>
      <protection locked="0"/>
    </xf>
    <xf numFmtId="1" fontId="13" fillId="3" borderId="47" xfId="7" applyNumberFormat="1" applyFont="1" applyFill="1" applyBorder="1" applyAlignment="1" applyProtection="1">
      <alignment horizontal="center" vertical="center"/>
      <protection locked="0"/>
    </xf>
    <xf numFmtId="1" fontId="13" fillId="3" borderId="99" xfId="7" applyNumberFormat="1" applyFont="1" applyFill="1" applyBorder="1" applyAlignment="1" applyProtection="1">
      <alignment horizontal="center" vertical="center"/>
      <protection locked="0"/>
    </xf>
    <xf numFmtId="165" fontId="13" fillId="0" borderId="43" xfId="7" applyNumberFormat="1" applyFont="1" applyBorder="1" applyAlignment="1" applyProtection="1">
      <alignment horizontal="center" vertical="center"/>
      <protection locked="0"/>
    </xf>
    <xf numFmtId="165" fontId="13" fillId="0" borderId="1" xfId="7" applyNumberFormat="1" applyFont="1" applyBorder="1" applyAlignment="1" applyProtection="1">
      <alignment horizontal="center" vertical="center"/>
      <protection locked="0"/>
    </xf>
    <xf numFmtId="165" fontId="13" fillId="0" borderId="53" xfId="7" applyNumberFormat="1" applyFont="1" applyBorder="1" applyAlignment="1" applyProtection="1">
      <alignment horizontal="center" vertical="center"/>
      <protection locked="0"/>
    </xf>
    <xf numFmtId="165" fontId="13" fillId="0" borderId="1" xfId="7" applyNumberFormat="1" applyFont="1" applyBorder="1" applyAlignment="1" applyProtection="1">
      <alignment horizontal="left" vertical="center" wrapText="1"/>
      <protection locked="0"/>
    </xf>
    <xf numFmtId="3" fontId="13" fillId="14" borderId="75" xfId="4" applyNumberFormat="1" applyFont="1" applyFill="1" applyBorder="1" applyAlignment="1" applyProtection="1">
      <alignment horizontal="center" vertical="center" wrapText="1"/>
      <protection locked="0"/>
    </xf>
    <xf numFmtId="165" fontId="13" fillId="0" borderId="106" xfId="4" applyNumberFormat="1" applyFont="1" applyFill="1" applyBorder="1" applyAlignment="1" applyProtection="1">
      <alignment horizontal="center" vertical="center" wrapText="1"/>
      <protection locked="0"/>
    </xf>
    <xf numFmtId="9" fontId="13" fillId="0" borderId="43" xfId="4" applyNumberFormat="1" applyFont="1" applyFill="1" applyBorder="1" applyAlignment="1" applyProtection="1">
      <alignment horizontal="center" vertical="center"/>
      <protection locked="0"/>
    </xf>
    <xf numFmtId="9" fontId="13" fillId="0" borderId="1" xfId="4" applyNumberFormat="1" applyFont="1" applyFill="1" applyBorder="1" applyAlignment="1" applyProtection="1">
      <alignment horizontal="center" vertical="center"/>
      <protection locked="0"/>
    </xf>
    <xf numFmtId="9" fontId="13" fillId="0" borderId="53" xfId="4" applyNumberFormat="1" applyFont="1" applyFill="1" applyBorder="1" applyAlignment="1" applyProtection="1">
      <alignment horizontal="center" vertical="center"/>
      <protection locked="0"/>
    </xf>
    <xf numFmtId="9" fontId="13" fillId="0" borderId="1" xfId="4" applyNumberFormat="1" applyFont="1" applyFill="1" applyBorder="1" applyAlignment="1" applyProtection="1">
      <alignment horizontal="left" vertical="center"/>
      <protection locked="0"/>
    </xf>
    <xf numFmtId="3" fontId="13" fillId="0" borderId="75" xfId="4" applyNumberFormat="1" applyFont="1" applyFill="1" applyBorder="1" applyAlignment="1" applyProtection="1">
      <alignment horizontal="center" vertical="center" wrapText="1"/>
      <protection locked="0"/>
    </xf>
    <xf numFmtId="3" fontId="13" fillId="0" borderId="43" xfId="4" applyNumberFormat="1" applyFont="1" applyFill="1" applyBorder="1" applyAlignment="1" applyProtection="1">
      <alignment horizontal="center" vertical="center"/>
      <protection locked="0"/>
    </xf>
    <xf numFmtId="3" fontId="13" fillId="0" borderId="1" xfId="4" applyNumberFormat="1" applyFont="1" applyFill="1" applyBorder="1" applyAlignment="1" applyProtection="1">
      <alignment horizontal="center" vertical="center"/>
      <protection locked="0"/>
    </xf>
    <xf numFmtId="3" fontId="13" fillId="0" borderId="53" xfId="4" applyNumberFormat="1" applyFont="1" applyFill="1" applyBorder="1" applyAlignment="1" applyProtection="1">
      <alignment horizontal="center" vertical="center"/>
      <protection locked="0"/>
    </xf>
    <xf numFmtId="9" fontId="13" fillId="0" borderId="43" xfId="4" applyFont="1" applyBorder="1" applyAlignment="1" applyProtection="1">
      <alignment horizontal="center" vertical="center"/>
      <protection locked="0"/>
    </xf>
    <xf numFmtId="9" fontId="13" fillId="0" borderId="1" xfId="4" applyFont="1" applyBorder="1" applyAlignment="1" applyProtection="1">
      <alignment horizontal="center" vertical="center"/>
      <protection locked="0"/>
    </xf>
    <xf numFmtId="9" fontId="13" fillId="0" borderId="53" xfId="4" applyFont="1" applyBorder="1" applyAlignment="1" applyProtection="1">
      <alignment horizontal="center" vertical="center"/>
      <protection locked="0"/>
    </xf>
    <xf numFmtId="9" fontId="13" fillId="0" borderId="43" xfId="4" applyFont="1" applyBorder="1" applyAlignment="1" applyProtection="1">
      <alignment horizontal="left" vertical="center" wrapText="1"/>
      <protection locked="0"/>
    </xf>
    <xf numFmtId="9" fontId="13" fillId="0" borderId="1" xfId="4" applyFont="1" applyBorder="1" applyAlignment="1" applyProtection="1">
      <alignment horizontal="left" vertical="center" wrapText="1"/>
      <protection locked="0"/>
    </xf>
    <xf numFmtId="165" fontId="13" fillId="0" borderId="53" xfId="6" applyNumberFormat="1" applyFont="1" applyFill="1" applyBorder="1" applyAlignment="1" applyProtection="1">
      <alignment horizontal="left" vertical="center"/>
      <protection locked="0"/>
    </xf>
    <xf numFmtId="1" fontId="13" fillId="14" borderId="75" xfId="4" applyNumberFormat="1" applyFont="1" applyFill="1" applyBorder="1" applyAlignment="1" applyProtection="1">
      <alignment horizontal="center" vertical="center" wrapText="1"/>
      <protection locked="0"/>
    </xf>
    <xf numFmtId="9" fontId="13" fillId="0" borderId="1" xfId="4" applyFont="1" applyBorder="1" applyAlignment="1" applyProtection="1">
      <alignment horizontal="left" vertical="center"/>
      <protection locked="0"/>
    </xf>
    <xf numFmtId="9" fontId="13" fillId="0" borderId="43" xfId="4" applyFont="1" applyFill="1" applyBorder="1" applyAlignment="1" applyProtection="1">
      <alignment horizontal="center" vertical="center"/>
      <protection locked="0"/>
    </xf>
    <xf numFmtId="9" fontId="13" fillId="0" borderId="1" xfId="4" applyFont="1" applyFill="1" applyBorder="1" applyAlignment="1" applyProtection="1">
      <alignment horizontal="center" vertical="center"/>
      <protection locked="0"/>
    </xf>
    <xf numFmtId="9" fontId="13" fillId="0" borderId="53" xfId="4" applyFont="1" applyFill="1" applyBorder="1" applyAlignment="1" applyProtection="1">
      <alignment horizontal="center" vertical="center"/>
      <protection locked="0"/>
    </xf>
    <xf numFmtId="9" fontId="13" fillId="0" borderId="1" xfId="4" applyFont="1" applyFill="1" applyBorder="1" applyAlignment="1" applyProtection="1">
      <alignment horizontal="left" vertical="center"/>
      <protection locked="0"/>
    </xf>
    <xf numFmtId="1" fontId="13" fillId="0" borderId="1" xfId="4" applyNumberFormat="1" applyFont="1" applyFill="1" applyBorder="1" applyAlignment="1" applyProtection="1">
      <alignment horizontal="center" vertical="center"/>
      <protection locked="0"/>
    </xf>
    <xf numFmtId="1" fontId="13" fillId="16" borderId="75" xfId="4" applyNumberFormat="1" applyFont="1" applyFill="1" applyBorder="1" applyAlignment="1" applyProtection="1">
      <alignment horizontal="center" vertical="center" wrapText="1"/>
      <protection locked="0"/>
    </xf>
    <xf numFmtId="1" fontId="13" fillId="16" borderId="43" xfId="4" applyNumberFormat="1" applyFont="1" applyFill="1" applyBorder="1" applyAlignment="1" applyProtection="1">
      <alignment horizontal="center" vertical="center"/>
      <protection locked="0"/>
    </xf>
    <xf numFmtId="1" fontId="13" fillId="16" borderId="1" xfId="4" applyNumberFormat="1" applyFont="1" applyFill="1" applyBorder="1" applyAlignment="1" applyProtection="1">
      <alignment horizontal="center" vertical="center"/>
      <protection locked="0"/>
    </xf>
    <xf numFmtId="1" fontId="13" fillId="16" borderId="53" xfId="4" applyNumberFormat="1" applyFont="1" applyFill="1" applyBorder="1" applyAlignment="1" applyProtection="1">
      <alignment horizontal="center" vertical="center"/>
      <protection locked="0"/>
    </xf>
    <xf numFmtId="1" fontId="13" fillId="0" borderId="43" xfId="4" applyNumberFormat="1" applyFont="1" applyFill="1" applyBorder="1" applyAlignment="1" applyProtection="1">
      <alignment horizontal="left" vertical="center" wrapText="1"/>
      <protection locked="0"/>
    </xf>
    <xf numFmtId="165" fontId="13" fillId="0" borderId="1" xfId="6" applyNumberFormat="1" applyFont="1" applyFill="1" applyBorder="1" applyAlignment="1" applyProtection="1">
      <alignment horizontal="left" vertical="center" wrapText="1"/>
      <protection locked="0"/>
    </xf>
    <xf numFmtId="0" fontId="13" fillId="0" borderId="53" xfId="0" applyFont="1" applyBorder="1" applyAlignment="1" applyProtection="1">
      <alignment horizontal="left"/>
      <protection locked="0"/>
    </xf>
    <xf numFmtId="165" fontId="13" fillId="0" borderId="1" xfId="7" applyNumberFormat="1" applyFont="1" applyFill="1" applyBorder="1" applyAlignment="1" applyProtection="1">
      <alignment horizontal="left" vertical="center"/>
      <protection locked="0"/>
    </xf>
    <xf numFmtId="165" fontId="13" fillId="14" borderId="75" xfId="4" applyNumberFormat="1" applyFont="1" applyFill="1" applyBorder="1" applyAlignment="1" applyProtection="1">
      <alignment horizontal="center" vertical="center" wrapText="1"/>
      <protection locked="0"/>
    </xf>
    <xf numFmtId="165" fontId="13" fillId="0" borderId="75" xfId="4" applyNumberFormat="1" applyFont="1" applyFill="1" applyBorder="1" applyAlignment="1" applyProtection="1">
      <alignment horizontal="center" vertical="center" wrapText="1"/>
      <protection locked="0"/>
    </xf>
    <xf numFmtId="165" fontId="13" fillId="0" borderId="43" xfId="4" applyNumberFormat="1" applyFont="1" applyBorder="1" applyAlignment="1" applyProtection="1">
      <alignment horizontal="center" vertical="center"/>
      <protection locked="0"/>
    </xf>
    <xf numFmtId="165" fontId="13" fillId="0" borderId="1" xfId="4" applyNumberFormat="1" applyFont="1" applyBorder="1" applyAlignment="1" applyProtection="1">
      <alignment horizontal="center" vertical="center"/>
      <protection locked="0"/>
    </xf>
    <xf numFmtId="165" fontId="13" fillId="0" borderId="53" xfId="4" applyNumberFormat="1" applyFont="1" applyBorder="1" applyAlignment="1" applyProtection="1">
      <alignment horizontal="center" vertical="center"/>
      <protection locked="0"/>
    </xf>
    <xf numFmtId="165" fontId="13" fillId="16" borderId="43" xfId="4" applyNumberFormat="1" applyFont="1" applyFill="1" applyBorder="1" applyAlignment="1" applyProtection="1">
      <alignment horizontal="center" vertical="center"/>
      <protection locked="0"/>
    </xf>
    <xf numFmtId="165" fontId="13" fillId="16" borderId="1" xfId="4" applyNumberFormat="1" applyFont="1" applyFill="1" applyBorder="1" applyAlignment="1" applyProtection="1">
      <alignment horizontal="center" vertical="center"/>
      <protection locked="0"/>
    </xf>
    <xf numFmtId="165" fontId="13" fillId="16" borderId="53" xfId="4" applyNumberFormat="1" applyFont="1" applyFill="1" applyBorder="1" applyAlignment="1" applyProtection="1">
      <alignment horizontal="center" vertical="center"/>
      <protection locked="0"/>
    </xf>
    <xf numFmtId="165" fontId="13" fillId="14" borderId="77" xfId="7" applyNumberFormat="1" applyFont="1" applyFill="1" applyBorder="1" applyAlignment="1" applyProtection="1">
      <alignment horizontal="center" vertical="center" wrapText="1"/>
      <protection locked="0"/>
    </xf>
    <xf numFmtId="165" fontId="13" fillId="0" borderId="77" xfId="7" applyNumberFormat="1" applyFont="1" applyFill="1" applyBorder="1" applyAlignment="1" applyProtection="1">
      <alignment horizontal="center" vertical="center" wrapText="1"/>
      <protection locked="0"/>
    </xf>
    <xf numFmtId="165" fontId="13" fillId="0" borderId="1" xfId="7" applyNumberFormat="1" applyFont="1" applyBorder="1" applyAlignment="1" applyProtection="1">
      <alignment horizontal="left" vertical="center"/>
      <protection locked="0"/>
    </xf>
    <xf numFmtId="165" fontId="13" fillId="14" borderId="1" xfId="7" applyNumberFormat="1" applyFont="1" applyFill="1" applyBorder="1" applyAlignment="1" applyProtection="1">
      <alignment horizontal="center" vertical="center" wrapText="1"/>
      <protection locked="0"/>
    </xf>
    <xf numFmtId="9" fontId="13" fillId="0" borderId="54" xfId="0" applyNumberFormat="1" applyFont="1" applyBorder="1" applyAlignment="1" applyProtection="1">
      <alignment horizontal="center" vertical="center" wrapText="1"/>
      <protection locked="0"/>
    </xf>
    <xf numFmtId="165" fontId="13" fillId="0" borderId="96" xfId="4" applyNumberFormat="1" applyFont="1" applyFill="1" applyBorder="1" applyAlignment="1" applyProtection="1">
      <alignment horizontal="center" vertical="center" wrapText="1"/>
      <protection locked="0"/>
    </xf>
    <xf numFmtId="165" fontId="13" fillId="0" borderId="48" xfId="7" applyNumberFormat="1" applyFont="1" applyBorder="1" applyAlignment="1" applyProtection="1">
      <alignment horizontal="center" vertical="center"/>
      <protection locked="0"/>
    </xf>
    <xf numFmtId="165" fontId="13" fillId="0" borderId="21" xfId="7" applyNumberFormat="1" applyFont="1" applyBorder="1" applyAlignment="1" applyProtection="1">
      <alignment horizontal="center" vertical="center"/>
      <protection locked="0"/>
    </xf>
    <xf numFmtId="165" fontId="13" fillId="0" borderId="54" xfId="7" applyNumberFormat="1" applyFont="1" applyBorder="1" applyAlignment="1" applyProtection="1">
      <alignment horizontal="center" vertical="center"/>
      <protection locked="0"/>
    </xf>
    <xf numFmtId="165" fontId="13" fillId="0" borderId="21" xfId="7" applyNumberFormat="1" applyFont="1" applyBorder="1" applyAlignment="1" applyProtection="1">
      <alignment horizontal="left" vertical="center"/>
      <protection locked="0"/>
    </xf>
    <xf numFmtId="165" fontId="13" fillId="0" borderId="54" xfId="6" applyNumberFormat="1" applyFont="1" applyFill="1" applyBorder="1" applyAlignment="1" applyProtection="1">
      <alignment horizontal="left" vertical="center" wrapText="1"/>
      <protection locked="0"/>
    </xf>
    <xf numFmtId="0" fontId="13" fillId="0" borderId="0" xfId="0" applyFont="1" applyBorder="1" applyAlignment="1" applyProtection="1">
      <alignment horizontal="center" vertical="center" wrapText="1"/>
      <protection locked="0"/>
    </xf>
    <xf numFmtId="0" fontId="13" fillId="0" borderId="23" xfId="0" applyFont="1" applyBorder="1" applyAlignment="1" applyProtection="1">
      <alignment horizontal="center" vertical="center" textRotation="90"/>
      <protection locked="0"/>
    </xf>
    <xf numFmtId="0" fontId="13" fillId="0" borderId="23" xfId="0" applyFont="1" applyBorder="1" applyAlignment="1" applyProtection="1">
      <alignment horizontal="center" vertical="center"/>
      <protection locked="0"/>
    </xf>
    <xf numFmtId="0" fontId="13" fillId="0" borderId="0" xfId="0" applyFont="1" applyBorder="1" applyAlignment="1" applyProtection="1">
      <alignment horizontal="center" vertical="center"/>
      <protection locked="0"/>
    </xf>
    <xf numFmtId="0" fontId="13" fillId="3" borderId="0" xfId="0" applyFont="1" applyFill="1" applyBorder="1" applyAlignment="1" applyProtection="1">
      <alignment horizontal="center" vertical="center"/>
      <protection locked="0"/>
    </xf>
    <xf numFmtId="0" fontId="13" fillId="0" borderId="23" xfId="0" applyFont="1" applyBorder="1" applyAlignment="1" applyProtection="1">
      <alignment horizontal="left" vertical="center"/>
      <protection locked="0"/>
    </xf>
    <xf numFmtId="0" fontId="13" fillId="0" borderId="0" xfId="0" applyFont="1" applyBorder="1" applyAlignment="1" applyProtection="1">
      <alignment horizontal="left" vertical="center"/>
      <protection locked="0"/>
    </xf>
    <xf numFmtId="0" fontId="13" fillId="0" borderId="0" xfId="0" applyFont="1" applyBorder="1" applyAlignment="1" applyProtection="1">
      <alignment horizontal="center" vertical="center" textRotation="90"/>
      <protection locked="0"/>
    </xf>
    <xf numFmtId="0" fontId="13" fillId="0" borderId="31" xfId="0" applyFont="1" applyBorder="1" applyAlignment="1" applyProtection="1">
      <alignment horizontal="center" vertical="center"/>
      <protection locked="0"/>
    </xf>
    <xf numFmtId="0" fontId="67" fillId="5" borderId="33" xfId="0" applyFont="1" applyFill="1" applyBorder="1" applyAlignment="1" applyProtection="1">
      <alignment horizontal="centerContinuous" vertical="center"/>
      <protection locked="0"/>
    </xf>
    <xf numFmtId="0" fontId="67" fillId="11" borderId="34" xfId="0" applyFont="1" applyFill="1" applyBorder="1" applyAlignment="1" applyProtection="1">
      <alignment horizontal="centerContinuous" vertical="center"/>
      <protection locked="0"/>
    </xf>
    <xf numFmtId="0" fontId="13" fillId="11" borderId="82" xfId="0" applyFont="1" applyFill="1" applyBorder="1" applyAlignment="1" applyProtection="1">
      <alignment horizontal="left" vertical="center" wrapText="1"/>
      <protection locked="0"/>
    </xf>
    <xf numFmtId="0" fontId="13" fillId="11" borderId="78" xfId="0" applyFont="1" applyFill="1" applyBorder="1" applyAlignment="1" applyProtection="1">
      <alignment horizontal="left" vertical="center" wrapText="1"/>
      <protection locked="0"/>
    </xf>
    <xf numFmtId="0" fontId="67" fillId="11" borderId="28" xfId="0" applyFont="1" applyFill="1" applyBorder="1" applyAlignment="1" applyProtection="1">
      <alignment horizontal="centerContinuous" vertical="center"/>
      <protection locked="0"/>
    </xf>
    <xf numFmtId="165" fontId="13" fillId="14" borderId="73" xfId="4" applyNumberFormat="1" applyFont="1" applyFill="1" applyBorder="1" applyAlignment="1" applyProtection="1">
      <alignment horizontal="center" vertical="center" wrapText="1"/>
      <protection locked="0"/>
    </xf>
    <xf numFmtId="9" fontId="13" fillId="0" borderId="50" xfId="4" applyNumberFormat="1" applyFont="1" applyBorder="1" applyAlignment="1" applyProtection="1">
      <alignment horizontal="center" vertical="center"/>
      <protection locked="0"/>
    </xf>
    <xf numFmtId="9" fontId="13" fillId="3" borderId="0" xfId="4" applyNumberFormat="1" applyFont="1" applyFill="1" applyBorder="1" applyAlignment="1" applyProtection="1">
      <alignment horizontal="center" vertical="center"/>
      <protection locked="0"/>
    </xf>
    <xf numFmtId="165" fontId="13" fillId="0" borderId="73" xfId="4" applyNumberFormat="1" applyFont="1" applyFill="1" applyBorder="1" applyAlignment="1" applyProtection="1">
      <alignment horizontal="center" vertical="center" wrapText="1"/>
      <protection locked="0"/>
    </xf>
    <xf numFmtId="165" fontId="13" fillId="16" borderId="46" xfId="4" applyNumberFormat="1" applyFont="1" applyFill="1" applyBorder="1" applyAlignment="1" applyProtection="1">
      <alignment horizontal="center" vertical="center"/>
      <protection locked="0"/>
    </xf>
    <xf numFmtId="165" fontId="13" fillId="16" borderId="38" xfId="4" applyNumberFormat="1" applyFont="1" applyFill="1" applyBorder="1" applyAlignment="1" applyProtection="1">
      <alignment horizontal="center" vertical="center"/>
      <protection locked="0"/>
    </xf>
    <xf numFmtId="165" fontId="13" fillId="16" borderId="50" xfId="4" applyNumberFormat="1" applyFont="1" applyFill="1" applyBorder="1" applyAlignment="1" applyProtection="1">
      <alignment horizontal="center" vertical="center"/>
      <protection locked="0"/>
    </xf>
    <xf numFmtId="164" fontId="13" fillId="0" borderId="3" xfId="4" applyNumberFormat="1" applyFont="1" applyFill="1" applyBorder="1" applyAlignment="1" applyProtection="1">
      <alignment horizontal="center" vertical="center"/>
      <protection locked="0"/>
    </xf>
    <xf numFmtId="165" fontId="13" fillId="0" borderId="103" xfId="4" applyNumberFormat="1" applyFont="1" applyFill="1" applyBorder="1" applyAlignment="1" applyProtection="1">
      <alignment horizontal="left" vertical="center"/>
      <protection locked="0"/>
    </xf>
    <xf numFmtId="170" fontId="13" fillId="0" borderId="65" xfId="0" applyNumberFormat="1" applyFont="1" applyBorder="1" applyAlignment="1" applyProtection="1">
      <alignment horizontal="center" vertical="center"/>
      <protection locked="0"/>
    </xf>
    <xf numFmtId="9" fontId="69" fillId="0" borderId="53" xfId="4" applyFont="1" applyBorder="1" applyAlignment="1" applyProtection="1">
      <alignment horizontal="center" vertical="center" wrapText="1"/>
      <protection locked="0"/>
    </xf>
    <xf numFmtId="9" fontId="69" fillId="3" borderId="0" xfId="4" applyFont="1" applyFill="1" applyBorder="1" applyAlignment="1" applyProtection="1">
      <alignment horizontal="center" vertical="center" wrapText="1"/>
      <protection locked="0"/>
    </xf>
    <xf numFmtId="1" fontId="13" fillId="0" borderId="75" xfId="4" applyNumberFormat="1" applyFont="1" applyFill="1" applyBorder="1" applyAlignment="1" applyProtection="1">
      <alignment horizontal="center" vertical="center" wrapText="1"/>
      <protection locked="0"/>
    </xf>
    <xf numFmtId="164" fontId="13" fillId="0" borderId="104" xfId="4" applyNumberFormat="1" applyFont="1" applyFill="1" applyBorder="1" applyAlignment="1" applyProtection="1">
      <alignment horizontal="center" vertical="center"/>
      <protection locked="0"/>
    </xf>
    <xf numFmtId="168" fontId="13" fillId="0" borderId="41" xfId="4" applyNumberFormat="1" applyFont="1" applyFill="1" applyBorder="1" applyAlignment="1" applyProtection="1">
      <alignment horizontal="left" vertical="center" wrapText="1"/>
      <protection locked="0"/>
    </xf>
    <xf numFmtId="165" fontId="13" fillId="0" borderId="75" xfId="6" applyNumberFormat="1" applyFont="1" applyFill="1" applyBorder="1" applyAlignment="1" applyProtection="1">
      <alignment horizontal="left" vertical="center"/>
      <protection locked="0"/>
    </xf>
    <xf numFmtId="170" fontId="69" fillId="0" borderId="76" xfId="4" applyNumberFormat="1" applyFont="1" applyBorder="1" applyAlignment="1" applyProtection="1">
      <alignment horizontal="center" vertical="center"/>
      <protection locked="0"/>
    </xf>
    <xf numFmtId="164" fontId="69" fillId="0" borderId="53" xfId="4" applyNumberFormat="1" applyFont="1" applyBorder="1" applyAlignment="1" applyProtection="1">
      <alignment horizontal="center" vertical="center" wrapText="1"/>
      <protection locked="0"/>
    </xf>
    <xf numFmtId="164" fontId="13" fillId="0" borderId="43" xfId="4" applyNumberFormat="1" applyFont="1" applyFill="1" applyBorder="1" applyAlignment="1" applyProtection="1">
      <alignment horizontal="center" vertical="center"/>
      <protection locked="0"/>
    </xf>
    <xf numFmtId="164" fontId="13" fillId="0" borderId="1" xfId="4" applyNumberFormat="1" applyFont="1" applyFill="1" applyBorder="1" applyAlignment="1" applyProtection="1">
      <alignment horizontal="center" vertical="center"/>
      <protection locked="0"/>
    </xf>
    <xf numFmtId="164" fontId="13" fillId="0" borderId="53" xfId="4" applyNumberFormat="1" applyFont="1" applyFill="1" applyBorder="1" applyAlignment="1" applyProtection="1">
      <alignment horizontal="center" vertical="center"/>
      <protection locked="0"/>
    </xf>
    <xf numFmtId="168" fontId="13" fillId="0" borderId="35" xfId="4" applyNumberFormat="1" applyFont="1" applyFill="1" applyBorder="1" applyAlignment="1" applyProtection="1">
      <alignment horizontal="left" vertical="center" wrapText="1"/>
      <protection locked="0"/>
    </xf>
    <xf numFmtId="9" fontId="69" fillId="0" borderId="53" xfId="4" applyFont="1" applyFill="1" applyBorder="1" applyAlignment="1" applyProtection="1">
      <alignment horizontal="center" vertical="center" wrapText="1"/>
      <protection locked="0"/>
    </xf>
    <xf numFmtId="1" fontId="69" fillId="0" borderId="53" xfId="4" applyNumberFormat="1" applyFont="1" applyBorder="1" applyAlignment="1" applyProtection="1">
      <alignment horizontal="center" vertical="center" wrapText="1"/>
      <protection locked="0"/>
    </xf>
    <xf numFmtId="1" fontId="13" fillId="0" borderId="43" xfId="4" applyNumberFormat="1" applyFont="1" applyFill="1" applyBorder="1" applyAlignment="1" applyProtection="1">
      <alignment horizontal="center" vertical="center"/>
      <protection locked="0"/>
    </xf>
    <xf numFmtId="1" fontId="13" fillId="0" borderId="53" xfId="4" applyNumberFormat="1" applyFont="1" applyFill="1" applyBorder="1" applyAlignment="1" applyProtection="1">
      <alignment horizontal="center" vertical="center"/>
      <protection locked="0"/>
    </xf>
    <xf numFmtId="165" fontId="13" fillId="0" borderId="41" xfId="4" applyNumberFormat="1" applyFont="1" applyFill="1" applyBorder="1" applyAlignment="1" applyProtection="1">
      <alignment horizontal="left" vertical="center" wrapText="1"/>
      <protection locked="0"/>
    </xf>
    <xf numFmtId="165" fontId="13" fillId="14" borderId="106" xfId="4" applyNumberFormat="1" applyFont="1" applyFill="1" applyBorder="1" applyAlignment="1" applyProtection="1">
      <alignment horizontal="center" vertical="center" wrapText="1"/>
      <protection locked="0"/>
    </xf>
    <xf numFmtId="9" fontId="69" fillId="3" borderId="107" xfId="4" applyFont="1" applyFill="1" applyBorder="1" applyAlignment="1" applyProtection="1">
      <alignment horizontal="center" vertical="center" wrapText="1"/>
      <protection locked="0"/>
    </xf>
    <xf numFmtId="165" fontId="13" fillId="0" borderId="53" xfId="4" applyNumberFormat="1" applyFont="1" applyFill="1" applyBorder="1" applyAlignment="1" applyProtection="1">
      <alignment horizontal="center" vertical="center"/>
      <protection locked="0"/>
    </xf>
    <xf numFmtId="165" fontId="13" fillId="14" borderId="72" xfId="4" applyNumberFormat="1" applyFont="1" applyFill="1" applyBorder="1" applyAlignment="1" applyProtection="1">
      <alignment horizontal="center" vertical="center" wrapText="1"/>
      <protection locked="0"/>
    </xf>
    <xf numFmtId="165" fontId="13" fillId="0" borderId="72" xfId="4" applyNumberFormat="1" applyFont="1" applyFill="1" applyBorder="1" applyAlignment="1" applyProtection="1">
      <alignment horizontal="center" vertical="center" wrapText="1"/>
      <protection locked="0"/>
    </xf>
    <xf numFmtId="165" fontId="13" fillId="0" borderId="41" xfId="4" applyNumberFormat="1" applyFont="1" applyFill="1" applyBorder="1" applyAlignment="1" applyProtection="1">
      <alignment horizontal="left" vertical="center"/>
      <protection locked="0"/>
    </xf>
    <xf numFmtId="165" fontId="13" fillId="0" borderId="41" xfId="4" applyNumberFormat="1" applyFont="1" applyFill="1" applyBorder="1" applyAlignment="1" applyProtection="1">
      <alignment horizontal="center" vertical="center"/>
      <protection locked="0"/>
    </xf>
    <xf numFmtId="1" fontId="13" fillId="0" borderId="41" xfId="4" applyNumberFormat="1" applyFont="1" applyFill="1" applyBorder="1" applyAlignment="1" applyProtection="1">
      <alignment horizontal="left" vertical="center" wrapText="1"/>
      <protection locked="0"/>
    </xf>
    <xf numFmtId="165" fontId="13" fillId="0" borderId="75" xfId="6" applyNumberFormat="1" applyFont="1" applyFill="1" applyBorder="1" applyAlignment="1" applyProtection="1">
      <alignment horizontal="left" vertical="center" wrapText="1"/>
      <protection locked="0"/>
    </xf>
    <xf numFmtId="164" fontId="13" fillId="14" borderId="75" xfId="4" applyNumberFormat="1" applyFont="1" applyFill="1" applyBorder="1" applyAlignment="1" applyProtection="1">
      <alignment horizontal="center" vertical="center" wrapText="1"/>
      <protection locked="0"/>
    </xf>
    <xf numFmtId="173" fontId="13" fillId="0" borderId="53" xfId="7" applyNumberFormat="1" applyFont="1" applyBorder="1" applyAlignment="1" applyProtection="1">
      <alignment horizontal="center" vertical="center"/>
      <protection locked="0"/>
    </xf>
    <xf numFmtId="173" fontId="13" fillId="3" borderId="0" xfId="7" applyNumberFormat="1" applyFont="1" applyFill="1" applyBorder="1" applyAlignment="1" applyProtection="1">
      <alignment horizontal="center" vertical="center"/>
      <protection locked="0"/>
    </xf>
    <xf numFmtId="164" fontId="13" fillId="0" borderId="75" xfId="4" applyNumberFormat="1" applyFont="1" applyFill="1" applyBorder="1" applyAlignment="1" applyProtection="1">
      <alignment horizontal="center" vertical="center" wrapText="1"/>
      <protection locked="0"/>
    </xf>
    <xf numFmtId="10" fontId="13" fillId="0" borderId="43" xfId="5" applyNumberFormat="1" applyFont="1" applyFill="1" applyBorder="1" applyAlignment="1" applyProtection="1">
      <alignment horizontal="center" vertical="center"/>
      <protection locked="0"/>
    </xf>
    <xf numFmtId="10" fontId="13" fillId="0" borderId="1" xfId="5" applyNumberFormat="1" applyFont="1" applyFill="1" applyBorder="1" applyAlignment="1" applyProtection="1">
      <alignment horizontal="center" vertical="center"/>
      <protection locked="0"/>
    </xf>
    <xf numFmtId="10" fontId="13" fillId="0" borderId="53" xfId="5" applyNumberFormat="1" applyFont="1" applyFill="1" applyBorder="1" applyAlignment="1" applyProtection="1">
      <alignment horizontal="center" vertical="center"/>
      <protection locked="0"/>
    </xf>
    <xf numFmtId="10" fontId="13" fillId="0" borderId="41" xfId="5" applyNumberFormat="1" applyFont="1" applyFill="1" applyBorder="1" applyAlignment="1" applyProtection="1">
      <alignment horizontal="left" vertical="center"/>
      <protection locked="0"/>
    </xf>
    <xf numFmtId="173" fontId="13" fillId="0" borderId="0" xfId="7" applyNumberFormat="1" applyFont="1" applyFill="1" applyBorder="1" applyAlignment="1" applyProtection="1">
      <alignment horizontal="center" vertical="center"/>
      <protection locked="0"/>
    </xf>
    <xf numFmtId="173" fontId="13" fillId="0" borderId="53" xfId="7" applyNumberFormat="1" applyFont="1" applyFill="1" applyBorder="1" applyAlignment="1" applyProtection="1">
      <alignment horizontal="center" vertical="center"/>
      <protection locked="0"/>
    </xf>
    <xf numFmtId="164" fontId="13" fillId="0" borderId="41" xfId="4" applyNumberFormat="1" applyFont="1" applyFill="1" applyBorder="1" applyAlignment="1" applyProtection="1">
      <alignment horizontal="center" vertical="center"/>
      <protection locked="0"/>
    </xf>
    <xf numFmtId="164" fontId="13" fillId="0" borderId="104" xfId="4" applyNumberFormat="1" applyFont="1" applyFill="1" applyBorder="1" applyAlignment="1" applyProtection="1">
      <alignment horizontal="center" vertical="center" wrapText="1"/>
      <protection locked="0"/>
    </xf>
    <xf numFmtId="164" fontId="13" fillId="0" borderId="41" xfId="4" applyNumberFormat="1" applyFont="1" applyFill="1" applyBorder="1" applyAlignment="1" applyProtection="1">
      <alignment horizontal="left" vertical="center" wrapText="1"/>
      <protection locked="0"/>
    </xf>
    <xf numFmtId="9" fontId="13" fillId="0" borderId="75" xfId="4" applyNumberFormat="1" applyFont="1" applyFill="1" applyBorder="1" applyAlignment="1" applyProtection="1">
      <alignment horizontal="center" vertical="center" wrapText="1"/>
      <protection locked="0"/>
    </xf>
    <xf numFmtId="173" fontId="13" fillId="0" borderId="54" xfId="7" applyNumberFormat="1" applyFont="1" applyBorder="1" applyAlignment="1" applyProtection="1">
      <alignment horizontal="center" vertical="center"/>
      <protection locked="0"/>
    </xf>
    <xf numFmtId="164" fontId="13" fillId="0" borderId="48" xfId="4" applyNumberFormat="1" applyFont="1" applyFill="1" applyBorder="1" applyAlignment="1" applyProtection="1">
      <alignment horizontal="center" vertical="center"/>
      <protection locked="0"/>
    </xf>
    <xf numFmtId="164" fontId="13" fillId="0" borderId="21" xfId="4" applyNumberFormat="1" applyFont="1" applyFill="1" applyBorder="1" applyAlignment="1" applyProtection="1">
      <alignment horizontal="center" vertical="center"/>
      <protection locked="0"/>
    </xf>
    <xf numFmtId="164" fontId="13" fillId="0" borderId="54" xfId="4" applyNumberFormat="1" applyFont="1" applyFill="1" applyBorder="1" applyAlignment="1" applyProtection="1">
      <alignment horizontal="center" vertical="center"/>
      <protection locked="0"/>
    </xf>
    <xf numFmtId="164" fontId="13" fillId="0" borderId="108" xfId="4" applyNumberFormat="1" applyFont="1" applyFill="1" applyBorder="1" applyAlignment="1" applyProtection="1">
      <alignment horizontal="center" vertical="center"/>
      <protection locked="0"/>
    </xf>
    <xf numFmtId="164" fontId="13" fillId="0" borderId="45" xfId="4" applyNumberFormat="1" applyFont="1" applyFill="1" applyBorder="1" applyAlignment="1" applyProtection="1">
      <alignment horizontal="center" vertical="center"/>
      <protection locked="0"/>
    </xf>
    <xf numFmtId="165" fontId="68" fillId="0" borderId="96" xfId="6" applyNumberFormat="1" applyFont="1" applyFill="1" applyBorder="1" applyAlignment="1" applyProtection="1">
      <alignment horizontal="left" vertical="center"/>
      <protection locked="0"/>
    </xf>
    <xf numFmtId="165" fontId="13" fillId="0" borderId="43" xfId="4" applyNumberFormat="1" applyFont="1" applyFill="1" applyBorder="1" applyAlignment="1" applyProtection="1">
      <alignment horizontal="center" vertical="center" wrapText="1"/>
      <protection locked="0"/>
    </xf>
    <xf numFmtId="165" fontId="13" fillId="0" borderId="49" xfId="7" applyNumberFormat="1" applyFont="1" applyBorder="1" applyAlignment="1" applyProtection="1">
      <alignment horizontal="center" vertical="center"/>
      <protection locked="0"/>
    </xf>
    <xf numFmtId="0" fontId="13" fillId="0" borderId="1" xfId="0" applyFont="1" applyBorder="1" applyAlignment="1" applyProtection="1">
      <alignment horizontal="center" vertical="center" wrapText="1"/>
      <protection locked="0"/>
    </xf>
    <xf numFmtId="165" fontId="13" fillId="0" borderId="21" xfId="4" applyNumberFormat="1" applyFont="1" applyBorder="1" applyAlignment="1" applyProtection="1">
      <alignment horizontal="center" vertical="center"/>
      <protection locked="0"/>
    </xf>
    <xf numFmtId="0" fontId="67" fillId="5" borderId="28" xfId="0" applyFont="1" applyFill="1" applyBorder="1" applyAlignment="1" applyProtection="1">
      <alignment horizontal="center" vertical="center"/>
      <protection locked="0"/>
    </xf>
    <xf numFmtId="0" fontId="13" fillId="0" borderId="1" xfId="0" applyFont="1" applyBorder="1" applyAlignment="1" applyProtection="1">
      <alignment vertical="center"/>
      <protection locked="0"/>
    </xf>
    <xf numFmtId="0" fontId="13" fillId="4" borderId="0" xfId="0" applyFont="1" applyFill="1" applyBorder="1" applyAlignment="1" applyProtection="1">
      <alignment horizontal="center"/>
      <protection locked="0"/>
    </xf>
    <xf numFmtId="165" fontId="13" fillId="0" borderId="43" xfId="4" applyNumberFormat="1" applyFont="1" applyFill="1" applyBorder="1" applyAlignment="1" applyProtection="1">
      <alignment horizontal="center" vertical="center"/>
      <protection locked="0"/>
    </xf>
    <xf numFmtId="0" fontId="70" fillId="6" borderId="66" xfId="5" applyFont="1" applyFill="1" applyBorder="1" applyAlignment="1" applyProtection="1">
      <alignment horizontal="center" vertical="center" wrapText="1"/>
      <protection locked="0"/>
    </xf>
    <xf numFmtId="9" fontId="13" fillId="0" borderId="50" xfId="0" applyNumberFormat="1" applyFont="1" applyBorder="1" applyAlignment="1" applyProtection="1">
      <alignment horizontal="center" vertical="center" wrapText="1"/>
      <protection locked="0"/>
    </xf>
    <xf numFmtId="9" fontId="13" fillId="0" borderId="53" xfId="0" applyNumberFormat="1" applyFont="1" applyBorder="1" applyAlignment="1" applyProtection="1">
      <alignment horizontal="center" vertical="center" wrapText="1"/>
      <protection locked="0"/>
    </xf>
    <xf numFmtId="0" fontId="13" fillId="0" borderId="38" xfId="0" applyFont="1" applyBorder="1" applyAlignment="1" applyProtection="1">
      <alignment horizontal="center" vertical="center" wrapText="1"/>
      <protection locked="0"/>
    </xf>
    <xf numFmtId="165" fontId="13" fillId="0" borderId="53" xfId="6" applyNumberFormat="1" applyFont="1" applyFill="1" applyBorder="1" applyAlignment="1" applyProtection="1">
      <alignment horizontal="left" vertical="center" wrapText="1"/>
      <protection locked="0"/>
    </xf>
    <xf numFmtId="165" fontId="13" fillId="0" borderId="1" xfId="4" applyNumberFormat="1" applyFont="1" applyFill="1" applyBorder="1" applyAlignment="1" applyProtection="1">
      <alignment horizontal="center" vertical="center"/>
      <protection locked="0"/>
    </xf>
    <xf numFmtId="165" fontId="13" fillId="0" borderId="1" xfId="4" applyNumberFormat="1" applyFont="1" applyFill="1" applyBorder="1" applyAlignment="1" applyProtection="1">
      <alignment horizontal="center" vertical="center" wrapText="1"/>
      <protection locked="0"/>
    </xf>
    <xf numFmtId="0" fontId="14" fillId="0" borderId="23" xfId="0" applyFont="1" applyFill="1" applyBorder="1" applyAlignment="1" applyProtection="1">
      <alignment horizontal="center"/>
    </xf>
    <xf numFmtId="0" fontId="14" fillId="0" borderId="24" xfId="0" applyFont="1" applyFill="1" applyBorder="1" applyAlignment="1" applyProtection="1">
      <alignment horizontal="center"/>
    </xf>
    <xf numFmtId="165" fontId="3" fillId="3" borderId="53" xfId="6" applyNumberFormat="1" applyFont="1" applyFill="1" applyBorder="1" applyAlignment="1" applyProtection="1">
      <alignment horizontal="left" vertical="center" wrapText="1"/>
      <protection locked="0"/>
    </xf>
    <xf numFmtId="165" fontId="3" fillId="0" borderId="53" xfId="6" applyNumberFormat="1" applyFont="1" applyFill="1" applyBorder="1" applyAlignment="1" applyProtection="1">
      <alignment horizontal="left" vertical="center" wrapText="1"/>
      <protection locked="0"/>
    </xf>
    <xf numFmtId="0" fontId="3" fillId="0" borderId="1" xfId="0" applyFont="1" applyBorder="1" applyAlignment="1" applyProtection="1">
      <alignment horizontal="center" vertical="center" wrapText="1"/>
      <protection locked="0"/>
    </xf>
    <xf numFmtId="9" fontId="3" fillId="0" borderId="53" xfId="4" applyFont="1" applyBorder="1" applyAlignment="1" applyProtection="1">
      <alignment horizontal="center" vertical="center" wrapText="1"/>
      <protection locked="0"/>
    </xf>
    <xf numFmtId="9" fontId="3" fillId="3" borderId="0" xfId="4" applyFont="1" applyFill="1" applyBorder="1" applyAlignment="1" applyProtection="1">
      <alignment horizontal="center" vertical="center" wrapText="1"/>
      <protection locked="0"/>
    </xf>
    <xf numFmtId="165" fontId="3" fillId="3" borderId="75" xfId="6" applyNumberFormat="1" applyFont="1" applyFill="1" applyBorder="1" applyAlignment="1" applyProtection="1">
      <alignment horizontal="left" vertical="center" wrapText="1"/>
      <protection locked="0"/>
    </xf>
    <xf numFmtId="165" fontId="3" fillId="0" borderId="104" xfId="0" applyNumberFormat="1" applyFont="1" applyBorder="1" applyAlignment="1" applyProtection="1">
      <alignment horizontal="center" vertical="center"/>
      <protection locked="0"/>
    </xf>
    <xf numFmtId="165" fontId="3" fillId="0" borderId="41" xfId="0" applyNumberFormat="1" applyFont="1" applyBorder="1" applyAlignment="1" applyProtection="1">
      <alignment horizontal="left" vertical="center"/>
      <protection locked="0"/>
    </xf>
    <xf numFmtId="0" fontId="3" fillId="0" borderId="104" xfId="0" applyFont="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165" fontId="3" fillId="0" borderId="41" xfId="0" applyNumberFormat="1" applyFont="1" applyBorder="1" applyAlignment="1" applyProtection="1">
      <alignment horizontal="left" vertical="center" wrapText="1"/>
      <protection locked="0"/>
    </xf>
    <xf numFmtId="0" fontId="71" fillId="0" borderId="0" xfId="0" applyFont="1" applyFill="1" applyProtection="1"/>
    <xf numFmtId="0" fontId="53" fillId="0" borderId="0" xfId="0" applyFont="1"/>
    <xf numFmtId="0" fontId="2" fillId="0" borderId="0" xfId="0" applyFont="1" applyAlignment="1"/>
    <xf numFmtId="176" fontId="12" fillId="0" borderId="1" xfId="0" applyNumberFormat="1" applyFont="1" applyBorder="1" applyAlignment="1">
      <alignment horizontal="right"/>
    </xf>
    <xf numFmtId="0" fontId="14" fillId="17" borderId="1" xfId="0" applyFont="1" applyFill="1" applyBorder="1"/>
    <xf numFmtId="0" fontId="12" fillId="17" borderId="1" xfId="0" applyFont="1" applyFill="1" applyBorder="1" applyAlignment="1">
      <alignment horizontal="right"/>
    </xf>
    <xf numFmtId="176" fontId="12" fillId="17" borderId="1" xfId="0" applyNumberFormat="1" applyFont="1" applyFill="1" applyBorder="1" applyAlignment="1">
      <alignment horizontal="right"/>
    </xf>
    <xf numFmtId="176" fontId="13" fillId="17" borderId="1" xfId="0" applyNumberFormat="1" applyFont="1" applyFill="1" applyBorder="1"/>
    <xf numFmtId="176" fontId="12" fillId="17" borderId="1" xfId="0" applyNumberFormat="1" applyFont="1" applyFill="1" applyBorder="1"/>
    <xf numFmtId="0" fontId="15" fillId="17" borderId="19" xfId="0" applyFont="1" applyFill="1" applyBorder="1"/>
    <xf numFmtId="0" fontId="15" fillId="17" borderId="14" xfId="0" applyFont="1" applyFill="1" applyBorder="1"/>
    <xf numFmtId="0" fontId="14" fillId="17" borderId="47" xfId="0" applyFont="1" applyFill="1" applyBorder="1" applyAlignment="1">
      <alignment wrapText="1"/>
    </xf>
    <xf numFmtId="0" fontId="13" fillId="17" borderId="47" xfId="0" applyFont="1" applyFill="1" applyBorder="1"/>
    <xf numFmtId="176" fontId="13" fillId="17" borderId="47" xfId="0" applyNumberFormat="1" applyFont="1" applyFill="1" applyBorder="1"/>
    <xf numFmtId="0" fontId="13" fillId="3" borderId="0" xfId="0" applyFont="1" applyFill="1" applyBorder="1"/>
    <xf numFmtId="0" fontId="13" fillId="3" borderId="0" xfId="0" applyFont="1" applyFill="1" applyBorder="1" applyAlignment="1">
      <alignment horizontal="right"/>
    </xf>
    <xf numFmtId="0" fontId="15" fillId="3" borderId="0" xfId="0" applyFont="1" applyFill="1" applyBorder="1"/>
    <xf numFmtId="176" fontId="13" fillId="3" borderId="0" xfId="0" applyNumberFormat="1" applyFont="1" applyFill="1" applyBorder="1" applyAlignment="1">
      <alignment horizontal="right"/>
    </xf>
    <xf numFmtId="176" fontId="13" fillId="0" borderId="19" xfId="0" applyNumberFormat="1" applyFont="1" applyFill="1" applyBorder="1" applyAlignment="1">
      <alignment horizontal="right"/>
    </xf>
    <xf numFmtId="176" fontId="13" fillId="0" borderId="14" xfId="0" applyNumberFormat="1" applyFont="1" applyFill="1" applyBorder="1" applyAlignment="1">
      <alignment horizontal="right"/>
    </xf>
    <xf numFmtId="0" fontId="12" fillId="0" borderId="0" xfId="0" applyFont="1" applyAlignment="1">
      <alignment horizontal="center" wrapText="1"/>
    </xf>
    <xf numFmtId="0" fontId="15" fillId="0" borderId="0" xfId="0" applyFont="1" applyAlignment="1">
      <alignment horizontal="center" wrapText="1"/>
    </xf>
    <xf numFmtId="175" fontId="13" fillId="0" borderId="1" xfId="0" applyNumberFormat="1" applyFont="1" applyBorder="1" applyAlignment="1">
      <alignment horizontal="right"/>
    </xf>
    <xf numFmtId="165" fontId="13" fillId="0" borderId="1" xfId="4" applyNumberFormat="1" applyFont="1" applyFill="1" applyBorder="1" applyAlignment="1" applyProtection="1">
      <alignment horizontal="center" vertical="center"/>
      <protection locked="0"/>
    </xf>
    <xf numFmtId="165" fontId="3" fillId="0" borderId="1" xfId="0" applyNumberFormat="1" applyFont="1" applyBorder="1" applyAlignment="1" applyProtection="1">
      <alignment horizontal="center" vertical="center"/>
      <protection locked="0"/>
    </xf>
    <xf numFmtId="165" fontId="3" fillId="0" borderId="53" xfId="0" applyNumberFormat="1" applyFont="1" applyBorder="1" applyAlignment="1" applyProtection="1">
      <alignment horizontal="center" vertical="center"/>
      <protection locked="0"/>
    </xf>
    <xf numFmtId="0" fontId="13" fillId="0" borderId="1"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2" fontId="13" fillId="0" borderId="1" xfId="0" applyNumberFormat="1"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0" fontId="13" fillId="0" borderId="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165" fontId="13" fillId="0" borderId="43" xfId="4" applyNumberFormat="1" applyFont="1" applyFill="1" applyBorder="1" applyAlignment="1" applyProtection="1">
      <alignment horizontal="center" vertical="center"/>
      <protection locked="0"/>
    </xf>
    <xf numFmtId="165" fontId="13" fillId="0" borderId="1" xfId="4" applyNumberFormat="1" applyFont="1" applyFill="1" applyBorder="1" applyAlignment="1" applyProtection="1">
      <alignment horizontal="center" vertical="center" wrapText="1"/>
      <protection locked="0"/>
    </xf>
    <xf numFmtId="165" fontId="3" fillId="0" borderId="1" xfId="0" applyNumberFormat="1" applyFont="1" applyBorder="1" applyAlignment="1" applyProtection="1">
      <alignment horizontal="center" vertical="center" wrapText="1"/>
      <protection locked="0"/>
    </xf>
    <xf numFmtId="164" fontId="13" fillId="0" borderId="35" xfId="4" applyNumberFormat="1" applyFont="1" applyFill="1" applyBorder="1" applyAlignment="1" applyProtection="1">
      <alignment horizontal="center" vertical="center"/>
      <protection locked="0"/>
    </xf>
    <xf numFmtId="164" fontId="13" fillId="0" borderId="37" xfId="4" applyNumberFormat="1" applyFont="1" applyFill="1" applyBorder="1" applyAlignment="1" applyProtection="1">
      <alignment horizontal="center" vertical="center"/>
      <protection locked="0"/>
    </xf>
    <xf numFmtId="1" fontId="13" fillId="0" borderId="35" xfId="4" applyNumberFormat="1" applyFont="1" applyFill="1" applyBorder="1" applyAlignment="1" applyProtection="1">
      <alignment horizontal="left" vertical="center" wrapText="1"/>
      <protection locked="0"/>
    </xf>
    <xf numFmtId="1" fontId="13" fillId="0" borderId="37" xfId="4" applyNumberFormat="1" applyFont="1" applyFill="1" applyBorder="1" applyAlignment="1" applyProtection="1">
      <alignment horizontal="left" vertical="center" wrapText="1"/>
      <protection locked="0"/>
    </xf>
    <xf numFmtId="165" fontId="13" fillId="0" borderId="77" xfId="6" applyNumberFormat="1" applyFont="1" applyFill="1" applyBorder="1" applyAlignment="1" applyProtection="1">
      <alignment horizontal="left" vertical="center" wrapText="1"/>
      <protection locked="0"/>
    </xf>
    <xf numFmtId="165" fontId="13" fillId="0" borderId="27" xfId="6" applyNumberFormat="1" applyFont="1" applyFill="1" applyBorder="1" applyAlignment="1" applyProtection="1">
      <alignment horizontal="left" vertical="center" wrapText="1"/>
      <protection locked="0"/>
    </xf>
    <xf numFmtId="165" fontId="13" fillId="0" borderId="72" xfId="6" applyNumberFormat="1" applyFont="1" applyFill="1" applyBorder="1" applyAlignment="1" applyProtection="1">
      <alignment horizontal="left" vertical="center" wrapText="1"/>
      <protection locked="0"/>
    </xf>
    <xf numFmtId="0" fontId="13" fillId="0" borderId="1"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left" vertical="center" wrapText="1"/>
      <protection locked="0"/>
    </xf>
    <xf numFmtId="164" fontId="13" fillId="0" borderId="43" xfId="4" quotePrefix="1" applyNumberFormat="1" applyFont="1" applyFill="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164" fontId="13" fillId="0" borderId="1" xfId="4" quotePrefix="1" applyNumberFormat="1" applyFont="1" applyFill="1" applyBorder="1" applyAlignment="1" applyProtection="1">
      <alignment horizontal="center" vertical="center"/>
      <protection locked="0"/>
    </xf>
    <xf numFmtId="0" fontId="3" fillId="0" borderId="53" xfId="0" applyFont="1" applyBorder="1" applyAlignment="1" applyProtection="1">
      <alignment horizontal="center" vertical="center"/>
      <protection locked="0"/>
    </xf>
    <xf numFmtId="0" fontId="3" fillId="0" borderId="35" xfId="0" applyFont="1" applyFill="1" applyBorder="1" applyAlignment="1" applyProtection="1">
      <alignment horizontal="center" vertical="center" wrapText="1"/>
      <protection locked="0"/>
    </xf>
    <xf numFmtId="0" fontId="3" fillId="0" borderId="37" xfId="0" applyFont="1" applyFill="1" applyBorder="1" applyAlignment="1" applyProtection="1">
      <alignment horizontal="center" vertical="center" wrapText="1"/>
      <protection locked="0"/>
    </xf>
    <xf numFmtId="0" fontId="3" fillId="0" borderId="35" xfId="0" applyFont="1" applyFill="1" applyBorder="1" applyAlignment="1" applyProtection="1">
      <alignment horizontal="left" vertical="center" wrapText="1"/>
      <protection locked="0"/>
    </xf>
    <xf numFmtId="0" fontId="3" fillId="0" borderId="37" xfId="0" applyFont="1" applyFill="1" applyBorder="1" applyAlignment="1" applyProtection="1">
      <alignment horizontal="left" vertical="center" wrapText="1"/>
      <protection locked="0"/>
    </xf>
    <xf numFmtId="0" fontId="70" fillId="6" borderId="34" xfId="5" applyFont="1" applyFill="1" applyBorder="1" applyAlignment="1" applyProtection="1">
      <alignment horizontal="center" vertical="center" wrapText="1"/>
      <protection locked="0"/>
    </xf>
    <xf numFmtId="0" fontId="70" fillId="6" borderId="67" xfId="5" applyFont="1" applyFill="1" applyBorder="1" applyAlignment="1" applyProtection="1">
      <alignment horizontal="center" vertical="center" wrapText="1"/>
      <protection locked="0"/>
    </xf>
    <xf numFmtId="0" fontId="13" fillId="0" borderId="23" xfId="0" applyFont="1" applyBorder="1" applyAlignment="1" applyProtection="1">
      <alignment horizontal="left" vertical="center" wrapText="1"/>
      <protection locked="0"/>
    </xf>
    <xf numFmtId="0" fontId="67" fillId="5" borderId="33" xfId="0" applyFont="1" applyFill="1" applyBorder="1" applyAlignment="1" applyProtection="1">
      <alignment horizontal="center" vertical="center"/>
      <protection locked="0"/>
    </xf>
    <xf numFmtId="0" fontId="67" fillId="5" borderId="34" xfId="0" applyFont="1" applyFill="1" applyBorder="1" applyAlignment="1" applyProtection="1">
      <alignment horizontal="center" vertical="center"/>
      <protection locked="0"/>
    </xf>
    <xf numFmtId="0" fontId="67" fillId="5" borderId="28" xfId="0" applyFont="1" applyFill="1" applyBorder="1" applyAlignment="1" applyProtection="1">
      <alignment horizontal="center" vertical="center"/>
      <protection locked="0"/>
    </xf>
    <xf numFmtId="170" fontId="67" fillId="5" borderId="3" xfId="0" applyNumberFormat="1" applyFont="1" applyFill="1" applyBorder="1" applyAlignment="1" applyProtection="1">
      <alignment horizontal="center" vertical="center"/>
      <protection locked="0"/>
    </xf>
    <xf numFmtId="170" fontId="67" fillId="5" borderId="8" xfId="0" applyNumberFormat="1" applyFont="1" applyFill="1" applyBorder="1" applyAlignment="1" applyProtection="1">
      <alignment horizontal="center" vertical="center"/>
      <protection locked="0"/>
    </xf>
    <xf numFmtId="0" fontId="70" fillId="6" borderId="66" xfId="5" applyFont="1" applyFill="1" applyBorder="1" applyAlignment="1" applyProtection="1">
      <alignment horizontal="center" vertical="center" wrapText="1"/>
      <protection locked="0"/>
    </xf>
    <xf numFmtId="0" fontId="13" fillId="0" borderId="46" xfId="0" applyFont="1" applyBorder="1" applyAlignment="1" applyProtection="1">
      <alignment horizontal="center" vertical="center" textRotation="90"/>
      <protection locked="0"/>
    </xf>
    <xf numFmtId="0" fontId="3" fillId="0" borderId="43" xfId="0" applyFont="1" applyBorder="1" applyAlignment="1" applyProtection="1">
      <alignment horizontal="center" vertical="center" textRotation="90"/>
      <protection locked="0"/>
    </xf>
    <xf numFmtId="0" fontId="13" fillId="0" borderId="38" xfId="0" applyFont="1" applyBorder="1" applyAlignment="1" applyProtection="1">
      <alignment horizontal="left" vertical="center" wrapText="1"/>
      <protection locked="0"/>
    </xf>
    <xf numFmtId="0" fontId="3" fillId="0" borderId="38" xfId="0" applyFont="1" applyBorder="1" applyAlignment="1" applyProtection="1">
      <alignment horizontal="left" vertical="center" wrapText="1"/>
      <protection locked="0"/>
    </xf>
    <xf numFmtId="0" fontId="13" fillId="0" borderId="42" xfId="4" applyNumberFormat="1" applyFont="1" applyFill="1" applyBorder="1" applyAlignment="1" applyProtection="1">
      <alignment horizontal="center" vertical="center"/>
      <protection locked="0"/>
    </xf>
    <xf numFmtId="0" fontId="13" fillId="0" borderId="19" xfId="4" applyNumberFormat="1" applyFont="1" applyFill="1" applyBorder="1" applyAlignment="1" applyProtection="1">
      <alignment horizontal="center" vertical="center"/>
      <protection locked="0"/>
    </xf>
    <xf numFmtId="0" fontId="13" fillId="0" borderId="14" xfId="4" applyNumberFormat="1" applyFont="1" applyFill="1" applyBorder="1" applyAlignment="1" applyProtection="1">
      <alignment horizontal="center" vertical="center"/>
      <protection locked="0"/>
    </xf>
    <xf numFmtId="0" fontId="13" fillId="0" borderId="49" xfId="4" applyNumberFormat="1" applyFont="1" applyFill="1" applyBorder="1" applyAlignment="1" applyProtection="1">
      <alignment horizontal="center" vertical="center"/>
      <protection locked="0"/>
    </xf>
    <xf numFmtId="0" fontId="13" fillId="0" borderId="104" xfId="4" applyNumberFormat="1" applyFont="1" applyFill="1" applyBorder="1" applyAlignment="1" applyProtection="1">
      <alignment horizontal="center" vertical="center"/>
      <protection locked="0"/>
    </xf>
    <xf numFmtId="1" fontId="13" fillId="0" borderId="42" xfId="4" applyNumberFormat="1" applyFont="1" applyFill="1" applyBorder="1" applyAlignment="1" applyProtection="1">
      <alignment horizontal="center" vertical="center"/>
      <protection locked="0"/>
    </xf>
    <xf numFmtId="1" fontId="13" fillId="0" borderId="19" xfId="4" applyNumberFormat="1" applyFont="1" applyFill="1" applyBorder="1" applyAlignment="1" applyProtection="1">
      <alignment horizontal="center" vertical="center"/>
      <protection locked="0"/>
    </xf>
    <xf numFmtId="1" fontId="13" fillId="0" borderId="14" xfId="4" applyNumberFormat="1" applyFont="1" applyFill="1" applyBorder="1" applyAlignment="1" applyProtection="1">
      <alignment horizontal="center" vertical="center"/>
      <protection locked="0"/>
    </xf>
    <xf numFmtId="1" fontId="13" fillId="0" borderId="49" xfId="4" applyNumberFormat="1" applyFont="1" applyFill="1" applyBorder="1" applyAlignment="1" applyProtection="1">
      <alignment horizontal="center" vertical="center"/>
      <protection locked="0"/>
    </xf>
    <xf numFmtId="1" fontId="13" fillId="0" borderId="104" xfId="4" applyNumberFormat="1" applyFont="1" applyFill="1" applyBorder="1" applyAlignment="1" applyProtection="1">
      <alignment horizontal="center" vertical="center"/>
      <protection locked="0"/>
    </xf>
    <xf numFmtId="165" fontId="13" fillId="0" borderId="101" xfId="7" applyNumberFormat="1" applyFont="1" applyBorder="1" applyAlignment="1" applyProtection="1">
      <alignment horizontal="left" vertical="center" wrapText="1"/>
      <protection locked="0"/>
    </xf>
    <xf numFmtId="165" fontId="13" fillId="0" borderId="98" xfId="7" applyNumberFormat="1" applyFont="1" applyBorder="1" applyAlignment="1" applyProtection="1">
      <alignment horizontal="left" vertical="center" wrapText="1"/>
      <protection locked="0"/>
    </xf>
    <xf numFmtId="165" fontId="13" fillId="0" borderId="53" xfId="6" applyNumberFormat="1" applyFont="1" applyFill="1" applyBorder="1" applyAlignment="1" applyProtection="1">
      <alignment horizontal="left" vertical="center" wrapText="1"/>
      <protection locked="0"/>
    </xf>
    <xf numFmtId="0" fontId="3" fillId="0" borderId="1" xfId="0" applyFont="1" applyBorder="1" applyAlignment="1" applyProtection="1">
      <alignment horizontal="center" vertical="center" wrapText="1"/>
      <protection locked="0"/>
    </xf>
    <xf numFmtId="165" fontId="13" fillId="0" borderId="49" xfId="7" applyNumberFormat="1" applyFont="1" applyBorder="1" applyAlignment="1" applyProtection="1">
      <alignment horizontal="center" vertical="center"/>
      <protection locked="0"/>
    </xf>
    <xf numFmtId="165" fontId="13" fillId="0" borderId="19" xfId="7" applyNumberFormat="1" applyFont="1" applyBorder="1" applyAlignment="1" applyProtection="1">
      <alignment horizontal="center" vertical="center"/>
      <protection locked="0"/>
    </xf>
    <xf numFmtId="165" fontId="13" fillId="0" borderId="14" xfId="7" applyNumberFormat="1" applyFont="1" applyBorder="1" applyAlignment="1" applyProtection="1">
      <alignment horizontal="center" vertical="center"/>
      <protection locked="0"/>
    </xf>
    <xf numFmtId="165" fontId="13" fillId="0" borderId="104" xfId="7" applyNumberFormat="1" applyFont="1" applyBorder="1" applyAlignment="1" applyProtection="1">
      <alignment horizontal="center" vertical="center"/>
      <protection locked="0"/>
    </xf>
    <xf numFmtId="0" fontId="13" fillId="0" borderId="1" xfId="0" applyFont="1" applyBorder="1" applyAlignment="1" applyProtection="1">
      <alignment vertical="center"/>
      <protection locked="0"/>
    </xf>
    <xf numFmtId="165" fontId="13" fillId="0" borderId="42" xfId="7" applyNumberFormat="1" applyFont="1" applyBorder="1" applyAlignment="1" applyProtection="1">
      <alignment horizontal="center" vertical="center"/>
      <protection locked="0"/>
    </xf>
    <xf numFmtId="170" fontId="67" fillId="5" borderId="65" xfId="0" applyNumberFormat="1" applyFont="1" applyFill="1" applyBorder="1" applyAlignment="1" applyProtection="1">
      <alignment horizontal="center" vertical="center"/>
      <protection locked="0"/>
    </xf>
    <xf numFmtId="170" fontId="67" fillId="5" borderId="71" xfId="0" applyNumberFormat="1" applyFont="1" applyFill="1" applyBorder="1" applyAlignment="1" applyProtection="1">
      <alignment horizontal="center" vertical="center"/>
      <protection locked="0"/>
    </xf>
    <xf numFmtId="0" fontId="13" fillId="0" borderId="38" xfId="0" applyFont="1" applyBorder="1" applyAlignment="1" applyProtection="1">
      <alignment horizontal="center" vertical="center" wrapText="1"/>
      <protection locked="0"/>
    </xf>
    <xf numFmtId="165" fontId="13" fillId="3" borderId="101" xfId="7" applyNumberFormat="1" applyFont="1" applyFill="1" applyBorder="1" applyAlignment="1" applyProtection="1">
      <alignment horizontal="left" vertical="center" wrapText="1"/>
      <protection locked="0"/>
    </xf>
    <xf numFmtId="165" fontId="13" fillId="3" borderId="98" xfId="7" applyNumberFormat="1" applyFont="1" applyFill="1" applyBorder="1" applyAlignment="1" applyProtection="1">
      <alignment horizontal="left" vertical="center" wrapText="1"/>
      <protection locked="0"/>
    </xf>
    <xf numFmtId="165" fontId="13" fillId="3" borderId="105" xfId="7" applyNumberFormat="1" applyFont="1" applyFill="1" applyBorder="1" applyAlignment="1" applyProtection="1">
      <alignment horizontal="left" vertical="center" wrapText="1"/>
      <protection locked="0"/>
    </xf>
    <xf numFmtId="165" fontId="13" fillId="3" borderId="47" xfId="7" applyNumberFormat="1" applyFont="1" applyFill="1" applyBorder="1" applyAlignment="1" applyProtection="1">
      <alignment horizontal="left" vertical="center" wrapText="1"/>
      <protection locked="0"/>
    </xf>
    <xf numFmtId="165" fontId="13" fillId="0" borderId="50" xfId="6" applyNumberFormat="1" applyFont="1" applyFill="1" applyBorder="1" applyAlignment="1" applyProtection="1">
      <alignment horizontal="left" vertical="center" wrapText="1"/>
      <protection locked="0"/>
    </xf>
    <xf numFmtId="0" fontId="13" fillId="0" borderId="1" xfId="0" applyFont="1" applyBorder="1" applyAlignment="1" applyProtection="1">
      <alignment horizontal="left" vertical="top" wrapText="1"/>
      <protection locked="0"/>
    </xf>
    <xf numFmtId="0" fontId="13" fillId="0" borderId="4" xfId="0" applyFont="1" applyBorder="1" applyAlignment="1" applyProtection="1">
      <alignment horizontal="center" vertical="center" wrapText="1"/>
      <protection locked="0"/>
    </xf>
    <xf numFmtId="0" fontId="13" fillId="0" borderId="47"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47" xfId="0" applyFont="1" applyBorder="1" applyAlignment="1" applyProtection="1">
      <alignment horizontal="center" vertical="center" wrapText="1"/>
      <protection locked="0"/>
    </xf>
    <xf numFmtId="0" fontId="13" fillId="0" borderId="49" xfId="0" applyFont="1" applyFill="1" applyBorder="1" applyAlignment="1" applyProtection="1">
      <alignment horizontal="left" vertical="center" wrapText="1"/>
      <protection locked="0"/>
    </xf>
    <xf numFmtId="0" fontId="13" fillId="0" borderId="14" xfId="0" applyFont="1" applyFill="1" applyBorder="1" applyAlignment="1" applyProtection="1">
      <alignment horizontal="left" vertical="center" wrapText="1"/>
      <protection locked="0"/>
    </xf>
    <xf numFmtId="0" fontId="13" fillId="0" borderId="43" xfId="0" applyFont="1" applyBorder="1" applyAlignment="1" applyProtection="1">
      <alignment horizontal="center" vertical="center" textRotation="90"/>
      <protection locked="0"/>
    </xf>
    <xf numFmtId="0" fontId="3" fillId="0" borderId="48" xfId="0" applyFont="1" applyBorder="1" applyAlignment="1" applyProtection="1">
      <alignment horizontal="center" vertical="center" textRotation="90"/>
      <protection locked="0"/>
    </xf>
    <xf numFmtId="0" fontId="13" fillId="0" borderId="38"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9" fontId="13" fillId="0" borderId="50" xfId="0" applyNumberFormat="1" applyFont="1" applyBorder="1" applyAlignment="1" applyProtection="1">
      <alignment horizontal="center" vertical="center" wrapText="1"/>
      <protection locked="0"/>
    </xf>
    <xf numFmtId="0" fontId="3" fillId="0" borderId="53" xfId="0" applyFont="1" applyBorder="1" applyAlignment="1" applyProtection="1">
      <alignment horizontal="center" vertical="center" wrapText="1"/>
      <protection locked="0"/>
    </xf>
    <xf numFmtId="172" fontId="13" fillId="0" borderId="26" xfId="7" applyNumberFormat="1" applyFont="1" applyBorder="1" applyAlignment="1" applyProtection="1">
      <alignment horizontal="center" vertical="center"/>
      <protection locked="0"/>
    </xf>
    <xf numFmtId="172" fontId="13" fillId="0" borderId="27" xfId="7" applyNumberFormat="1" applyFont="1" applyBorder="1" applyAlignment="1" applyProtection="1">
      <alignment horizontal="center" vertical="center"/>
      <protection locked="0"/>
    </xf>
    <xf numFmtId="172" fontId="13" fillId="0" borderId="37" xfId="7" applyNumberFormat="1" applyFont="1" applyBorder="1" applyAlignment="1" applyProtection="1">
      <alignment horizontal="center" vertical="center"/>
      <protection locked="0"/>
    </xf>
    <xf numFmtId="172" fontId="13" fillId="0" borderId="26" xfId="7" applyNumberFormat="1" applyFont="1" applyFill="1" applyBorder="1" applyAlignment="1" applyProtection="1">
      <alignment horizontal="left" vertical="center" wrapText="1"/>
      <protection locked="0"/>
    </xf>
    <xf numFmtId="172" fontId="13" fillId="0" borderId="27" xfId="7" applyNumberFormat="1" applyFont="1" applyFill="1" applyBorder="1" applyAlignment="1" applyProtection="1">
      <alignment horizontal="left" vertical="center" wrapText="1"/>
      <protection locked="0"/>
    </xf>
    <xf numFmtId="172" fontId="13" fillId="0" borderId="37" xfId="7" applyNumberFormat="1" applyFont="1" applyFill="1" applyBorder="1" applyAlignment="1" applyProtection="1">
      <alignment horizontal="left" vertical="center" wrapText="1"/>
      <protection locked="0"/>
    </xf>
    <xf numFmtId="165" fontId="13" fillId="0" borderId="103" xfId="6" applyNumberFormat="1" applyFont="1" applyFill="1" applyBorder="1" applyAlignment="1" applyProtection="1">
      <alignment horizontal="center" vertical="center" wrapText="1"/>
      <protection locked="0"/>
    </xf>
    <xf numFmtId="165" fontId="13" fillId="0" borderId="41" xfId="6" applyNumberFormat="1" applyFont="1" applyFill="1" applyBorder="1" applyAlignment="1" applyProtection="1">
      <alignment horizontal="center" vertical="center" wrapText="1"/>
      <protection locked="0"/>
    </xf>
    <xf numFmtId="165" fontId="13" fillId="0" borderId="26" xfId="6" applyNumberFormat="1" applyFont="1" applyFill="1" applyBorder="1" applyAlignment="1" applyProtection="1">
      <alignment horizontal="center" vertical="center" wrapText="1"/>
      <protection locked="0"/>
    </xf>
    <xf numFmtId="165" fontId="13" fillId="0" borderId="27" xfId="6" applyNumberFormat="1" applyFont="1" applyFill="1" applyBorder="1" applyAlignment="1" applyProtection="1">
      <alignment horizontal="center" vertical="center" wrapText="1"/>
      <protection locked="0"/>
    </xf>
    <xf numFmtId="165" fontId="13" fillId="0" borderId="37" xfId="6" applyNumberFormat="1" applyFont="1" applyFill="1" applyBorder="1" applyAlignment="1" applyProtection="1">
      <alignment horizontal="center" vertical="center" wrapText="1"/>
      <protection locked="0"/>
    </xf>
    <xf numFmtId="9" fontId="13" fillId="0" borderId="53" xfId="0" applyNumberFormat="1" applyFont="1" applyBorder="1" applyAlignment="1" applyProtection="1">
      <alignment horizontal="center" vertical="center" wrapText="1"/>
      <protection locked="0"/>
    </xf>
    <xf numFmtId="0" fontId="12" fillId="4" borderId="0" xfId="0" applyFont="1" applyFill="1" applyBorder="1" applyAlignment="1" applyProtection="1">
      <alignment horizontal="center" vertical="center"/>
      <protection locked="0"/>
    </xf>
    <xf numFmtId="0" fontId="67" fillId="4" borderId="22" xfId="0" applyFont="1" applyFill="1" applyBorder="1" applyAlignment="1" applyProtection="1">
      <alignment horizontal="left" vertical="center" wrapText="1"/>
      <protection locked="0"/>
    </xf>
    <xf numFmtId="0" fontId="67" fillId="4" borderId="23" xfId="0" applyFont="1" applyFill="1" applyBorder="1" applyAlignment="1" applyProtection="1">
      <alignment horizontal="left" vertical="center" wrapText="1"/>
      <protection locked="0"/>
    </xf>
    <xf numFmtId="0" fontId="67" fillId="4" borderId="40" xfId="0" applyFont="1" applyFill="1" applyBorder="1" applyAlignment="1" applyProtection="1">
      <alignment horizontal="left" vertical="center" wrapText="1"/>
      <protection locked="0"/>
    </xf>
    <xf numFmtId="0" fontId="67" fillId="4" borderId="29" xfId="0" applyFont="1" applyFill="1" applyBorder="1" applyAlignment="1" applyProtection="1">
      <alignment horizontal="left" vertical="center" wrapText="1"/>
      <protection locked="0"/>
    </xf>
    <xf numFmtId="0" fontId="67" fillId="4" borderId="31" xfId="0" applyFont="1" applyFill="1" applyBorder="1" applyAlignment="1" applyProtection="1">
      <alignment horizontal="left" vertical="center" wrapText="1"/>
      <protection locked="0"/>
    </xf>
    <xf numFmtId="0" fontId="67" fillId="4" borderId="63" xfId="0" applyFont="1" applyFill="1" applyBorder="1" applyAlignment="1" applyProtection="1">
      <alignment horizontal="left" vertical="center" wrapText="1"/>
      <protection locked="0"/>
    </xf>
    <xf numFmtId="0" fontId="13" fillId="4" borderId="52" xfId="0" applyFont="1" applyFill="1" applyBorder="1" applyAlignment="1" applyProtection="1">
      <alignment horizontal="center" vertical="center"/>
      <protection locked="0"/>
    </xf>
    <xf numFmtId="0" fontId="13" fillId="4" borderId="60" xfId="0" applyFont="1" applyFill="1" applyBorder="1" applyAlignment="1" applyProtection="1">
      <alignment horizontal="center" vertical="center"/>
      <protection locked="0"/>
    </xf>
    <xf numFmtId="0" fontId="13" fillId="0" borderId="22" xfId="0" applyFont="1" applyBorder="1" applyAlignment="1" applyProtection="1">
      <alignment horizontal="right"/>
      <protection locked="0"/>
    </xf>
    <xf numFmtId="0" fontId="13" fillId="0" borderId="23" xfId="0" applyFont="1" applyBorder="1" applyAlignment="1" applyProtection="1">
      <alignment horizontal="right"/>
      <protection locked="0"/>
    </xf>
    <xf numFmtId="0" fontId="13" fillId="4" borderId="64" xfId="0" applyFont="1" applyFill="1" applyBorder="1" applyAlignment="1" applyProtection="1">
      <alignment horizontal="left"/>
      <protection locked="0"/>
    </xf>
    <xf numFmtId="0" fontId="14" fillId="4" borderId="109" xfId="0" applyFont="1" applyFill="1" applyBorder="1" applyAlignment="1" applyProtection="1">
      <alignment horizontal="left" vertical="center" wrapText="1"/>
      <protection locked="0"/>
    </xf>
    <xf numFmtId="0" fontId="0" fillId="0" borderId="0" xfId="0" applyAlignment="1">
      <alignment wrapText="1"/>
    </xf>
    <xf numFmtId="0" fontId="0" fillId="0" borderId="31" xfId="0" applyBorder="1" applyAlignment="1">
      <alignment wrapText="1"/>
    </xf>
    <xf numFmtId="165" fontId="13" fillId="0" borderId="42" xfId="4" applyNumberFormat="1" applyFont="1" applyFill="1" applyBorder="1" applyAlignment="1" applyProtection="1">
      <alignment horizontal="center" vertical="center"/>
      <protection locked="0"/>
    </xf>
    <xf numFmtId="165" fontId="13" fillId="0" borderId="19" xfId="4" applyNumberFormat="1" applyFont="1" applyFill="1" applyBorder="1" applyAlignment="1" applyProtection="1">
      <alignment horizontal="center" vertical="center"/>
      <protection locked="0"/>
    </xf>
    <xf numFmtId="165" fontId="13" fillId="0" borderId="14" xfId="4" applyNumberFormat="1" applyFont="1" applyFill="1" applyBorder="1" applyAlignment="1" applyProtection="1">
      <alignment horizontal="center" vertical="center"/>
      <protection locked="0"/>
    </xf>
    <xf numFmtId="165" fontId="13" fillId="0" borderId="49" xfId="4" applyNumberFormat="1" applyFont="1" applyFill="1" applyBorder="1" applyAlignment="1" applyProtection="1">
      <alignment horizontal="center" vertical="center"/>
      <protection locked="0"/>
    </xf>
    <xf numFmtId="165" fontId="13" fillId="0" borderId="49" xfId="0" applyNumberFormat="1" applyFont="1" applyBorder="1" applyAlignment="1" applyProtection="1">
      <alignment horizontal="center" vertical="center" wrapText="1"/>
      <protection locked="0"/>
    </xf>
    <xf numFmtId="165" fontId="13" fillId="0" borderId="19" xfId="0" applyNumberFormat="1" applyFont="1" applyBorder="1" applyAlignment="1" applyProtection="1">
      <alignment horizontal="center" vertical="center" wrapText="1"/>
      <protection locked="0"/>
    </xf>
    <xf numFmtId="165" fontId="13" fillId="0" borderId="14" xfId="0" applyNumberFormat="1" applyFont="1" applyBorder="1" applyAlignment="1" applyProtection="1">
      <alignment horizontal="center" vertical="center" wrapText="1"/>
      <protection locked="0"/>
    </xf>
    <xf numFmtId="165" fontId="13" fillId="0" borderId="104" xfId="4" applyNumberFormat="1" applyFont="1" applyFill="1" applyBorder="1" applyAlignment="1" applyProtection="1">
      <alignment horizontal="center" vertical="center"/>
      <protection locked="0"/>
    </xf>
    <xf numFmtId="165" fontId="3" fillId="0" borderId="1" xfId="0" applyNumberFormat="1" applyFont="1" applyFill="1" applyBorder="1" applyAlignment="1" applyProtection="1">
      <alignment horizontal="center" vertical="center"/>
      <protection locked="0"/>
    </xf>
    <xf numFmtId="0" fontId="13" fillId="0" borderId="49"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3" fillId="0" borderId="1" xfId="0" applyFont="1" applyBorder="1" applyAlignment="1" applyProtection="1">
      <alignment vertical="center" wrapText="1"/>
      <protection locked="0"/>
    </xf>
    <xf numFmtId="0" fontId="3" fillId="0" borderId="44" xfId="0" applyFont="1" applyBorder="1" applyAlignment="1" applyProtection="1">
      <alignment horizontal="center" vertical="center" textRotation="90"/>
      <protection locked="0"/>
    </xf>
    <xf numFmtId="0" fontId="3" fillId="0" borderId="100" xfId="0" applyFont="1" applyBorder="1" applyAlignment="1" applyProtection="1">
      <alignment horizontal="center" vertical="center" textRotation="90"/>
      <protection locked="0"/>
    </xf>
    <xf numFmtId="0" fontId="3" fillId="0" borderId="58" xfId="0" applyFont="1" applyBorder="1" applyAlignment="1" applyProtection="1">
      <alignment horizontal="center" vertical="center" textRotation="90"/>
      <protection locked="0"/>
    </xf>
    <xf numFmtId="165" fontId="13" fillId="0" borderId="48" xfId="4" applyNumberFormat="1" applyFont="1" applyBorder="1" applyAlignment="1" applyProtection="1">
      <alignment horizontal="center" vertical="center" wrapText="1"/>
      <protection locked="0"/>
    </xf>
    <xf numFmtId="165" fontId="13" fillId="0" borderId="21" xfId="4" applyNumberFormat="1" applyFont="1" applyBorder="1" applyAlignment="1" applyProtection="1">
      <alignment horizontal="center" vertical="center" wrapText="1"/>
      <protection locked="0"/>
    </xf>
    <xf numFmtId="165" fontId="13" fillId="0" borderId="21" xfId="4" applyNumberFormat="1" applyFont="1" applyBorder="1" applyAlignment="1" applyProtection="1">
      <alignment horizontal="center" vertical="center"/>
      <protection locked="0"/>
    </xf>
    <xf numFmtId="165" fontId="13" fillId="0" borderId="54" xfId="4" applyNumberFormat="1" applyFont="1" applyBorder="1" applyAlignment="1" applyProtection="1">
      <alignment horizontal="center" vertical="center"/>
      <protection locked="0"/>
    </xf>
    <xf numFmtId="0" fontId="0" fillId="0" borderId="14" xfId="0" applyBorder="1"/>
    <xf numFmtId="0" fontId="14" fillId="0" borderId="0" xfId="0" applyFont="1" applyAlignment="1" applyProtection="1">
      <alignment horizontal="left" vertical="center" wrapText="1"/>
      <protection locked="0"/>
    </xf>
    <xf numFmtId="0" fontId="0" fillId="0" borderId="0" xfId="0" applyAlignment="1">
      <alignment horizontal="left" wrapText="1"/>
    </xf>
    <xf numFmtId="0" fontId="14" fillId="0" borderId="0" xfId="0" applyFont="1" applyAlignment="1" applyProtection="1">
      <alignment horizontal="center" vertical="center" wrapText="1"/>
      <protection locked="0"/>
    </xf>
    <xf numFmtId="0" fontId="0" fillId="0" borderId="0" xfId="0" applyAlignment="1"/>
    <xf numFmtId="0" fontId="69" fillId="0" borderId="1" xfId="0" applyFont="1" applyBorder="1" applyAlignment="1" applyProtection="1">
      <alignment vertical="center" wrapText="1"/>
      <protection locked="0"/>
    </xf>
    <xf numFmtId="0" fontId="12" fillId="4" borderId="33" xfId="0" applyFont="1" applyFill="1" applyBorder="1" applyAlignment="1" applyProtection="1">
      <alignment horizontal="center"/>
      <protection locked="0"/>
    </xf>
    <xf numFmtId="0" fontId="12" fillId="4" borderId="34" xfId="0" applyFont="1" applyFill="1" applyBorder="1" applyAlignment="1" applyProtection="1">
      <alignment horizontal="center"/>
      <protection locked="0"/>
    </xf>
    <xf numFmtId="0" fontId="12" fillId="0" borderId="0" xfId="0" applyFont="1" applyFill="1" applyBorder="1" applyAlignment="1" applyProtection="1">
      <alignment horizontal="center"/>
      <protection locked="0"/>
    </xf>
    <xf numFmtId="0" fontId="7" fillId="0" borderId="19" xfId="0" applyFont="1" applyBorder="1" applyAlignment="1">
      <alignment horizontal="center" wrapText="1"/>
    </xf>
    <xf numFmtId="0" fontId="7" fillId="0" borderId="79" xfId="0" applyFont="1" applyBorder="1" applyAlignment="1">
      <alignment horizontal="center" wrapText="1"/>
    </xf>
    <xf numFmtId="0" fontId="7" fillId="0" borderId="80" xfId="0" applyFont="1" applyBorder="1" applyAlignment="1">
      <alignment horizontal="center" wrapText="1"/>
    </xf>
    <xf numFmtId="0" fontId="7" fillId="0" borderId="14" xfId="0" applyFont="1" applyBorder="1" applyAlignment="1">
      <alignment horizontal="center" wrapText="1"/>
    </xf>
    <xf numFmtId="0" fontId="12" fillId="0" borderId="13" xfId="0" applyFont="1" applyBorder="1" applyAlignment="1">
      <alignment horizontal="center" vertical="top" wrapText="1"/>
    </xf>
    <xf numFmtId="0" fontId="13" fillId="0" borderId="27" xfId="0" applyFont="1" applyBorder="1" applyAlignment="1">
      <alignment horizontal="center" vertical="top" wrapText="1"/>
    </xf>
    <xf numFmtId="166" fontId="13" fillId="0" borderId="13" xfId="1" applyNumberFormat="1" applyFont="1" applyBorder="1" applyAlignment="1">
      <alignment horizontal="center" vertical="top" wrapText="1"/>
    </xf>
    <xf numFmtId="0" fontId="13" fillId="0" borderId="13" xfId="0" applyFont="1" applyBorder="1" applyAlignment="1">
      <alignment horizontal="center" vertical="top" wrapText="1"/>
    </xf>
    <xf numFmtId="0" fontId="12" fillId="0" borderId="22" xfId="0" applyFont="1" applyBorder="1" applyAlignment="1">
      <alignment horizontal="center" wrapText="1"/>
    </xf>
    <xf numFmtId="0" fontId="12" fillId="0" borderId="23" xfId="0" applyFont="1" applyBorder="1" applyAlignment="1">
      <alignment horizontal="center" wrapText="1"/>
    </xf>
    <xf numFmtId="0" fontId="12" fillId="0" borderId="24" xfId="0" applyFont="1" applyBorder="1" applyAlignment="1">
      <alignment horizontal="center" wrapText="1"/>
    </xf>
    <xf numFmtId="166" fontId="13" fillId="0" borderId="27" xfId="1" applyNumberFormat="1" applyFont="1" applyBorder="1" applyAlignment="1">
      <alignment horizontal="center" vertical="top" wrapText="1"/>
    </xf>
    <xf numFmtId="0" fontId="6" fillId="0" borderId="0" xfId="0" applyFont="1" applyAlignment="1"/>
    <xf numFmtId="0" fontId="12" fillId="0" borderId="22" xfId="0" applyFont="1" applyBorder="1" applyAlignment="1">
      <alignment vertical="top" wrapText="1"/>
    </xf>
    <xf numFmtId="0" fontId="12" fillId="0" borderId="29" xfId="0" applyFont="1" applyBorder="1" applyAlignment="1">
      <alignment vertical="top" wrapText="1"/>
    </xf>
    <xf numFmtId="166" fontId="12" fillId="0" borderId="27" xfId="1" applyNumberFormat="1" applyFont="1" applyBorder="1" applyAlignment="1">
      <alignment horizontal="center" vertical="top" wrapText="1"/>
    </xf>
    <xf numFmtId="166" fontId="12" fillId="0" borderId="13" xfId="1" applyNumberFormat="1" applyFont="1" applyBorder="1" applyAlignment="1">
      <alignment horizontal="center" vertical="top" wrapText="1"/>
    </xf>
    <xf numFmtId="0" fontId="12" fillId="0" borderId="18" xfId="0" applyFont="1" applyBorder="1" applyAlignment="1">
      <alignment vertical="top" wrapText="1"/>
    </xf>
    <xf numFmtId="0" fontId="12" fillId="0" borderId="27" xfId="0" applyFont="1" applyBorder="1" applyAlignment="1">
      <alignment horizontal="center" vertical="top" wrapText="1"/>
    </xf>
    <xf numFmtId="0" fontId="14" fillId="0" borderId="0" xfId="0" applyFont="1" applyFill="1" applyAlignment="1" applyProtection="1"/>
    <xf numFmtId="0" fontId="15" fillId="0" borderId="0" xfId="0" applyFont="1" applyFill="1" applyAlignment="1" applyProtection="1"/>
    <xf numFmtId="0" fontId="14" fillId="0" borderId="22" xfId="0" applyFont="1" applyFill="1" applyBorder="1" applyAlignment="1" applyProtection="1">
      <alignment horizontal="center"/>
    </xf>
    <xf numFmtId="0" fontId="14" fillId="0" borderId="23" xfId="0" applyFont="1" applyFill="1" applyBorder="1" applyAlignment="1" applyProtection="1">
      <alignment horizontal="center"/>
    </xf>
    <xf numFmtId="0" fontId="14" fillId="0" borderId="24" xfId="0" applyFont="1" applyFill="1" applyBorder="1" applyAlignment="1" applyProtection="1">
      <alignment horizontal="center"/>
    </xf>
    <xf numFmtId="0" fontId="14" fillId="0" borderId="33" xfId="0" applyFont="1" applyFill="1" applyBorder="1" applyAlignment="1" applyProtection="1">
      <alignment horizontal="center" vertical="center"/>
    </xf>
    <xf numFmtId="0" fontId="14" fillId="0" borderId="34" xfId="0" applyFont="1" applyFill="1" applyBorder="1" applyAlignment="1" applyProtection="1">
      <alignment horizontal="center" vertical="center"/>
    </xf>
    <xf numFmtId="0" fontId="14" fillId="0" borderId="28" xfId="0" applyFont="1" applyFill="1" applyBorder="1" applyAlignment="1" applyProtection="1">
      <alignment horizontal="center" vertical="center"/>
    </xf>
    <xf numFmtId="4" fontId="14" fillId="0" borderId="49" xfId="0" applyNumberFormat="1" applyFont="1" applyFill="1" applyBorder="1" applyAlignment="1">
      <alignment horizontal="center"/>
    </xf>
    <xf numFmtId="4" fontId="14" fillId="0" borderId="19" xfId="0" applyNumberFormat="1" applyFont="1" applyFill="1" applyBorder="1" applyAlignment="1">
      <alignment horizontal="center"/>
    </xf>
    <xf numFmtId="4" fontId="14" fillId="0" borderId="14" xfId="0" applyNumberFormat="1" applyFont="1" applyFill="1" applyBorder="1" applyAlignment="1">
      <alignment horizontal="center"/>
    </xf>
    <xf numFmtId="4" fontId="6" fillId="0" borderId="49" xfId="0" applyNumberFormat="1" applyFont="1" applyBorder="1" applyAlignment="1">
      <alignment horizontal="center"/>
    </xf>
    <xf numFmtId="4" fontId="6" fillId="0" borderId="14" xfId="0" applyNumberFormat="1" applyFont="1" applyBorder="1" applyAlignment="1">
      <alignment horizontal="center"/>
    </xf>
    <xf numFmtId="3" fontId="14" fillId="0" borderId="49" xfId="0" applyNumberFormat="1" applyFont="1" applyFill="1" applyBorder="1" applyAlignment="1">
      <alignment horizontal="center"/>
    </xf>
    <xf numFmtId="3" fontId="14" fillId="0" borderId="19" xfId="0" applyNumberFormat="1" applyFont="1" applyFill="1" applyBorder="1" applyAlignment="1">
      <alignment horizontal="center"/>
    </xf>
    <xf numFmtId="3" fontId="14" fillId="0" borderId="14" xfId="0" applyNumberFormat="1" applyFont="1" applyFill="1" applyBorder="1" applyAlignment="1">
      <alignment horizontal="center"/>
    </xf>
    <xf numFmtId="3" fontId="6" fillId="0" borderId="49" xfId="0" applyNumberFormat="1" applyFont="1" applyBorder="1" applyAlignment="1">
      <alignment horizontal="center"/>
    </xf>
    <xf numFmtId="3" fontId="6" fillId="0" borderId="14" xfId="0" applyNumberFormat="1" applyFont="1" applyBorder="1" applyAlignment="1">
      <alignment horizontal="center"/>
    </xf>
    <xf numFmtId="0" fontId="14" fillId="0" borderId="0" xfId="0" applyFont="1" applyAlignment="1"/>
    <xf numFmtId="0" fontId="15" fillId="0" borderId="0" xfId="0" applyFont="1" applyAlignment="1"/>
    <xf numFmtId="0" fontId="20" fillId="0" borderId="26" xfId="0" applyFont="1" applyBorder="1" applyAlignment="1">
      <alignment wrapText="1"/>
    </xf>
    <xf numFmtId="0" fontId="0" fillId="0" borderId="37" xfId="0" applyBorder="1" applyAlignment="1">
      <alignment wrapText="1"/>
    </xf>
    <xf numFmtId="0" fontId="19" fillId="0" borderId="39" xfId="0" applyFont="1" applyBorder="1" applyAlignment="1">
      <alignment horizontal="center"/>
    </xf>
    <xf numFmtId="0" fontId="19" fillId="0" borderId="2" xfId="0" applyFont="1" applyBorder="1" applyAlignment="1">
      <alignment horizontal="center"/>
    </xf>
    <xf numFmtId="0" fontId="19" fillId="0" borderId="3" xfId="0" applyFont="1" applyBorder="1" applyAlignment="1">
      <alignment horizontal="center"/>
    </xf>
    <xf numFmtId="0" fontId="12" fillId="0" borderId="0" xfId="0" applyFont="1" applyAlignment="1">
      <alignment horizontal="center" wrapText="1"/>
    </xf>
    <xf numFmtId="0" fontId="15" fillId="0" borderId="0" xfId="0" applyFont="1" applyAlignment="1">
      <alignment horizontal="center" wrapText="1"/>
    </xf>
    <xf numFmtId="0" fontId="6" fillId="0" borderId="0" xfId="8" applyFont="1" applyAlignment="1"/>
    <xf numFmtId="0" fontId="42" fillId="0" borderId="0" xfId="8" applyAlignment="1"/>
    <xf numFmtId="0" fontId="5" fillId="0" borderId="46" xfId="8" applyFont="1" applyBorder="1" applyAlignment="1">
      <alignment horizontal="center" vertical="center" wrapText="1"/>
    </xf>
    <xf numFmtId="0" fontId="5" fillId="0" borderId="48" xfId="8" applyFont="1" applyBorder="1" applyAlignment="1">
      <alignment horizontal="center" vertical="center" wrapText="1"/>
    </xf>
    <xf numFmtId="0" fontId="27" fillId="0" borderId="0" xfId="8" applyFont="1" applyBorder="1" applyAlignment="1">
      <alignment vertical="top" wrapText="1"/>
    </xf>
    <xf numFmtId="0" fontId="5" fillId="0" borderId="43" xfId="8" applyFont="1" applyBorder="1" applyAlignment="1">
      <alignment horizontal="center" vertical="center" wrapText="1"/>
    </xf>
    <xf numFmtId="0" fontId="5" fillId="0" borderId="98" xfId="8" applyFont="1" applyBorder="1" applyAlignment="1">
      <alignment horizontal="center" vertical="center"/>
    </xf>
    <xf numFmtId="0" fontId="5" fillId="0" borderId="43" xfId="8" applyFont="1" applyBorder="1" applyAlignment="1">
      <alignment horizontal="center" vertical="center"/>
    </xf>
    <xf numFmtId="0" fontId="5" fillId="0" borderId="48" xfId="8" applyFont="1" applyBorder="1" applyAlignment="1">
      <alignment horizontal="center" vertical="center"/>
    </xf>
    <xf numFmtId="0" fontId="5" fillId="0" borderId="98" xfId="8" applyFont="1" applyBorder="1" applyAlignment="1">
      <alignment horizontal="center" vertical="center" wrapText="1"/>
    </xf>
    <xf numFmtId="0" fontId="42" fillId="0" borderId="0" xfId="8" applyFont="1" applyAlignment="1">
      <alignment horizontal="left" vertical="top" wrapText="1"/>
    </xf>
    <xf numFmtId="0" fontId="28" fillId="0" borderId="101" xfId="8" applyFont="1" applyFill="1" applyBorder="1" applyAlignment="1">
      <alignment horizontal="center" vertical="center" wrapText="1"/>
    </xf>
    <xf numFmtId="0" fontId="28" fillId="0" borderId="100" xfId="8" applyFont="1" applyFill="1" applyBorder="1" applyAlignment="1">
      <alignment horizontal="center" vertical="center" wrapText="1"/>
    </xf>
    <xf numFmtId="0" fontId="28" fillId="0" borderId="58" xfId="8" applyFont="1" applyFill="1" applyBorder="1" applyAlignment="1">
      <alignment horizontal="center" vertical="center" wrapText="1"/>
    </xf>
    <xf numFmtId="0" fontId="28" fillId="0" borderId="46" xfId="8" applyFont="1" applyBorder="1" applyAlignment="1">
      <alignment horizontal="center" vertical="center" wrapText="1"/>
    </xf>
    <xf numFmtId="0" fontId="28" fillId="0" borderId="43" xfId="8" applyFont="1" applyBorder="1" applyAlignment="1">
      <alignment horizontal="center" vertical="center" wrapText="1"/>
    </xf>
    <xf numFmtId="0" fontId="28" fillId="0" borderId="44" xfId="8" applyFont="1" applyBorder="1" applyAlignment="1">
      <alignment horizontal="center" vertical="center" wrapText="1"/>
    </xf>
    <xf numFmtId="0" fontId="50" fillId="0" borderId="53" xfId="0" applyFont="1" applyBorder="1" applyAlignment="1">
      <alignment horizontal="left" vertical="top" wrapText="1"/>
    </xf>
    <xf numFmtId="0" fontId="28" fillId="0" borderId="46" xfId="8" applyFont="1" applyFill="1" applyBorder="1" applyAlignment="1">
      <alignment horizontal="center" vertical="center"/>
    </xf>
    <xf numFmtId="0" fontId="28" fillId="0" borderId="43" xfId="8" applyFont="1" applyFill="1" applyBorder="1" applyAlignment="1">
      <alignment horizontal="center" vertical="center"/>
    </xf>
    <xf numFmtId="0" fontId="28" fillId="0" borderId="44" xfId="8" applyFont="1" applyFill="1" applyBorder="1" applyAlignment="1">
      <alignment horizontal="center" vertical="center"/>
    </xf>
    <xf numFmtId="0" fontId="43" fillId="0" borderId="50" xfId="0" applyFont="1" applyBorder="1" applyAlignment="1">
      <alignment horizontal="left" vertical="top" wrapText="1"/>
    </xf>
    <xf numFmtId="0" fontId="43" fillId="0" borderId="53" xfId="0" applyFont="1" applyBorder="1" applyAlignment="1">
      <alignment horizontal="left" vertical="top" wrapText="1"/>
    </xf>
    <xf numFmtId="0" fontId="43" fillId="0" borderId="50" xfId="0" applyFont="1" applyBorder="1" applyAlignment="1">
      <alignment horizontal="left" wrapText="1"/>
    </xf>
    <xf numFmtId="0" fontId="43" fillId="0" borderId="53" xfId="0" applyFont="1" applyBorder="1" applyAlignment="1">
      <alignment horizontal="left" wrapText="1"/>
    </xf>
    <xf numFmtId="0" fontId="43" fillId="0" borderId="54" xfId="0" applyFont="1" applyBorder="1" applyAlignment="1">
      <alignment horizontal="left" vertical="top" wrapText="1"/>
    </xf>
    <xf numFmtId="0" fontId="6" fillId="0" borderId="101" xfId="8" applyFont="1" applyBorder="1" applyAlignment="1">
      <alignment horizontal="center" vertical="center" wrapText="1"/>
    </xf>
    <xf numFmtId="0" fontId="6" fillId="0" borderId="58" xfId="8" applyFont="1" applyBorder="1" applyAlignment="1">
      <alignment horizontal="center" vertical="center" wrapText="1"/>
    </xf>
    <xf numFmtId="0" fontId="28" fillId="0" borderId="101" xfId="8" applyFont="1" applyBorder="1" applyAlignment="1">
      <alignment horizontal="center" vertical="center"/>
    </xf>
    <xf numFmtId="0" fontId="28" fillId="0" borderId="100" xfId="8" applyFont="1" applyBorder="1" applyAlignment="1">
      <alignment horizontal="center" vertical="center"/>
    </xf>
    <xf numFmtId="0" fontId="28" fillId="0" borderId="58" xfId="8" applyFont="1" applyBorder="1" applyAlignment="1">
      <alignment horizontal="center" vertical="center"/>
    </xf>
    <xf numFmtId="0" fontId="43" fillId="0" borderId="52" xfId="0" applyFont="1" applyBorder="1" applyAlignment="1">
      <alignment horizontal="left" vertical="center" wrapText="1"/>
    </xf>
    <xf numFmtId="0" fontId="43" fillId="0" borderId="102" xfId="0" applyFont="1" applyBorder="1" applyAlignment="1">
      <alignment horizontal="left" vertical="center" wrapText="1"/>
    </xf>
    <xf numFmtId="0" fontId="43" fillId="0" borderId="99" xfId="0" applyFont="1" applyBorder="1" applyAlignment="1">
      <alignment horizontal="left" vertical="center" wrapText="1"/>
    </xf>
    <xf numFmtId="0" fontId="43" fillId="0" borderId="53" xfId="0" applyFont="1" applyBorder="1" applyAlignment="1">
      <alignment horizontal="left" vertical="center" wrapText="1"/>
    </xf>
    <xf numFmtId="0" fontId="28" fillId="0" borderId="48" xfId="8" applyFont="1" applyBorder="1" applyAlignment="1">
      <alignment horizontal="center" vertical="center" wrapText="1"/>
    </xf>
    <xf numFmtId="0" fontId="28" fillId="0" borderId="101" xfId="8" applyFont="1" applyBorder="1" applyAlignment="1">
      <alignment horizontal="center" vertical="center" wrapText="1"/>
    </xf>
    <xf numFmtId="0" fontId="28" fillId="0" borderId="100" xfId="8" applyFont="1" applyBorder="1" applyAlignment="1">
      <alignment horizontal="center" vertical="center" wrapText="1"/>
    </xf>
    <xf numFmtId="0" fontId="28" fillId="0" borderId="58" xfId="8" applyFont="1" applyBorder="1" applyAlignment="1">
      <alignment horizontal="center" vertical="center" wrapText="1"/>
    </xf>
    <xf numFmtId="0" fontId="6" fillId="0" borderId="0" xfId="10" applyFont="1" applyAlignment="1"/>
    <xf numFmtId="0" fontId="5" fillId="0" borderId="0" xfId="10" applyFont="1" applyAlignment="1"/>
    <xf numFmtId="0" fontId="19" fillId="12" borderId="26" xfId="9" applyFont="1" applyFill="1" applyBorder="1" applyAlignment="1">
      <alignment horizontal="center" vertical="center"/>
    </xf>
    <xf numFmtId="0" fontId="19" fillId="12" borderId="30" xfId="9" applyFont="1" applyFill="1" applyBorder="1" applyAlignment="1">
      <alignment horizontal="center" vertical="center"/>
    </xf>
    <xf numFmtId="0" fontId="19" fillId="12" borderId="26" xfId="9" applyFont="1" applyFill="1" applyBorder="1" applyAlignment="1">
      <alignment horizontal="center" vertical="center" wrapText="1"/>
    </xf>
    <xf numFmtId="0" fontId="19" fillId="12" borderId="30" xfId="9" applyFont="1" applyFill="1" applyBorder="1" applyAlignment="1">
      <alignment horizontal="center" vertical="center" wrapText="1"/>
    </xf>
    <xf numFmtId="0" fontId="19" fillId="12" borderId="33" xfId="9" applyFont="1" applyFill="1" applyBorder="1" applyAlignment="1">
      <alignment vertical="center" wrapText="1"/>
    </xf>
    <xf numFmtId="0" fontId="19" fillId="12" borderId="34" xfId="9" applyFont="1" applyFill="1" applyBorder="1" applyAlignment="1">
      <alignment vertical="center" wrapText="1"/>
    </xf>
    <xf numFmtId="0" fontId="19" fillId="12" borderId="28" xfId="9" applyFont="1" applyFill="1" applyBorder="1" applyAlignment="1">
      <alignment vertical="center" wrapText="1"/>
    </xf>
    <xf numFmtId="0" fontId="19" fillId="12" borderId="92" xfId="9" applyFont="1" applyFill="1" applyBorder="1" applyAlignment="1">
      <alignment horizontal="center" vertical="center" wrapText="1"/>
    </xf>
    <xf numFmtId="0" fontId="19" fillId="12" borderId="90" xfId="9" applyFont="1" applyFill="1" applyBorder="1" applyAlignment="1">
      <alignment horizontal="center" vertical="center" wrapText="1"/>
    </xf>
    <xf numFmtId="0" fontId="19" fillId="12" borderId="87" xfId="9" applyFont="1" applyFill="1" applyBorder="1" applyAlignment="1">
      <alignment horizontal="center" vertical="center" wrapText="1"/>
    </xf>
    <xf numFmtId="0" fontId="19" fillId="12" borderId="83" xfId="9" applyFont="1" applyFill="1" applyBorder="1" applyAlignment="1">
      <alignment horizontal="center" vertical="center" wrapText="1"/>
    </xf>
    <xf numFmtId="0" fontId="19" fillId="12" borderId="84" xfId="9" applyFont="1" applyFill="1" applyBorder="1" applyAlignment="1">
      <alignment horizontal="center" vertical="center" wrapText="1"/>
    </xf>
    <xf numFmtId="0" fontId="19" fillId="12" borderId="85" xfId="9" applyFont="1" applyFill="1" applyBorder="1" applyAlignment="1">
      <alignment horizontal="center" vertical="center" wrapText="1"/>
    </xf>
    <xf numFmtId="0" fontId="19" fillId="12" borderId="93" xfId="9" applyFont="1" applyFill="1" applyBorder="1" applyAlignment="1">
      <alignment horizontal="center" vertical="center" wrapText="1"/>
    </xf>
    <xf numFmtId="0" fontId="19" fillId="12" borderId="91" xfId="9" applyFont="1" applyFill="1" applyBorder="1" applyAlignment="1">
      <alignment horizontal="center" vertical="center" wrapText="1"/>
    </xf>
    <xf numFmtId="0" fontId="19" fillId="12" borderId="89" xfId="9" applyFont="1" applyFill="1" applyBorder="1" applyAlignment="1">
      <alignment horizontal="center" vertical="center" wrapText="1"/>
    </xf>
    <xf numFmtId="0" fontId="4" fillId="0" borderId="83" xfId="9" applyFont="1" applyBorder="1" applyAlignment="1">
      <alignment horizontal="center" vertical="center" wrapText="1"/>
    </xf>
    <xf numFmtId="0" fontId="4" fillId="0" borderId="84" xfId="9" applyFont="1" applyBorder="1" applyAlignment="1">
      <alignment horizontal="center" vertical="center" wrapText="1"/>
    </xf>
    <xf numFmtId="0" fontId="4" fillId="0" borderId="85" xfId="9" applyFont="1" applyBorder="1" applyAlignment="1">
      <alignment horizontal="center" vertical="center" wrapText="1"/>
    </xf>
    <xf numFmtId="0" fontId="19" fillId="0" borderId="83" xfId="9" applyFont="1" applyBorder="1" applyAlignment="1">
      <alignment vertical="center" wrapText="1"/>
    </xf>
    <xf numFmtId="0" fontId="19" fillId="0" borderId="85" xfId="9" applyFont="1" applyBorder="1" applyAlignment="1">
      <alignment vertical="center" wrapText="1"/>
    </xf>
    <xf numFmtId="0" fontId="19" fillId="7" borderId="83" xfId="9" applyFont="1" applyFill="1" applyBorder="1" applyAlignment="1">
      <alignment vertical="center" wrapText="1"/>
    </xf>
    <xf numFmtId="0" fontId="19" fillId="7" borderId="85" xfId="9" applyFont="1" applyFill="1" applyBorder="1" applyAlignment="1">
      <alignment vertical="center" wrapText="1"/>
    </xf>
    <xf numFmtId="0" fontId="19" fillId="7" borderId="94" xfId="9" applyFont="1" applyFill="1" applyBorder="1" applyAlignment="1">
      <alignment vertical="center" wrapText="1"/>
    </xf>
    <xf numFmtId="0" fontId="19" fillId="7" borderId="86" xfId="9" applyFont="1" applyFill="1" applyBorder="1" applyAlignment="1">
      <alignment vertical="center" wrapText="1"/>
    </xf>
    <xf numFmtId="0" fontId="19" fillId="12" borderId="94" xfId="9" applyFont="1" applyFill="1" applyBorder="1" applyAlignment="1">
      <alignment horizontal="center" vertical="center" wrapText="1"/>
    </xf>
    <xf numFmtId="0" fontId="19" fillId="12" borderId="95" xfId="9" applyFont="1" applyFill="1" applyBorder="1" applyAlignment="1">
      <alignment horizontal="center" vertical="center" wrapText="1"/>
    </xf>
    <xf numFmtId="0" fontId="19" fillId="12" borderId="86" xfId="9" applyFont="1" applyFill="1" applyBorder="1" applyAlignment="1">
      <alignment horizontal="center" vertical="center" wrapText="1"/>
    </xf>
    <xf numFmtId="0" fontId="39" fillId="12" borderId="83" xfId="9" applyFont="1" applyFill="1" applyBorder="1" applyAlignment="1">
      <alignment horizontal="center" vertical="center" wrapText="1"/>
    </xf>
    <xf numFmtId="0" fontId="39" fillId="12" borderId="85" xfId="9" applyFont="1" applyFill="1" applyBorder="1" applyAlignment="1">
      <alignment horizontal="center" vertical="center" wrapText="1"/>
    </xf>
    <xf numFmtId="0" fontId="4" fillId="0" borderId="83" xfId="9" applyFont="1" applyBorder="1" applyAlignment="1">
      <alignment vertical="center" wrapText="1"/>
    </xf>
    <xf numFmtId="0" fontId="4" fillId="0" borderId="85" xfId="9" applyFont="1" applyBorder="1" applyAlignment="1">
      <alignment vertical="center" wrapText="1"/>
    </xf>
    <xf numFmtId="0" fontId="4" fillId="7" borderId="83" xfId="9" applyFont="1" applyFill="1" applyBorder="1" applyAlignment="1">
      <alignment vertical="center" wrapText="1"/>
    </xf>
    <xf numFmtId="0" fontId="4" fillId="7" borderId="85" xfId="9" applyFont="1" applyFill="1" applyBorder="1" applyAlignment="1">
      <alignment vertical="center" wrapText="1"/>
    </xf>
  </cellXfs>
  <cellStyles count="11">
    <cellStyle name="0,0_x000d__x000a_NA_x000d__x000a_" xfId="2"/>
    <cellStyle name="Comma" xfId="1" builtinId="3"/>
    <cellStyle name="Comma 4" xfId="7"/>
    <cellStyle name="Normal" xfId="0" builtinId="0"/>
    <cellStyle name="Normal 2" xfId="8"/>
    <cellStyle name="Normal 2 2" xfId="9"/>
    <cellStyle name="Normal 3" xfId="10"/>
    <cellStyle name="Normal 4" xfId="5"/>
    <cellStyle name="Normal_Breakdown Table" xfId="6"/>
    <cellStyle name="Normal_Staffing" xfId="3"/>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164630</xdr:colOff>
      <xdr:row>85</xdr:row>
      <xdr:rowOff>152870</xdr:rowOff>
    </xdr:from>
    <xdr:to>
      <xdr:col>7</xdr:col>
      <xdr:colOff>858426</xdr:colOff>
      <xdr:row>92</xdr:row>
      <xdr:rowOff>152870</xdr:rowOff>
    </xdr:to>
    <xdr:sp macro="" textlink="">
      <xdr:nvSpPr>
        <xdr:cNvPr id="2" name="TextBox 1"/>
        <xdr:cNvSpPr txBox="1"/>
      </xdr:nvSpPr>
      <xdr:spPr>
        <a:xfrm>
          <a:off x="1126655" y="31175795"/>
          <a:ext cx="6761221" cy="1133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100" b="1" i="0" u="none" strike="noStrike">
              <a:solidFill>
                <a:schemeClr val="dk1"/>
              </a:solidFill>
              <a:latin typeface="+mn-lt"/>
              <a:ea typeface="+mn-ea"/>
              <a:cs typeface="+mn-cs"/>
            </a:rPr>
            <a:t>Notes</a:t>
          </a:r>
          <a:r>
            <a:rPr lang="en-GB"/>
            <a:t> </a:t>
          </a:r>
        </a:p>
        <a:p>
          <a:r>
            <a:rPr lang="en-GB" sz="1100" b="0" i="0" u="none" strike="noStrike">
              <a:solidFill>
                <a:schemeClr val="dk1"/>
              </a:solidFill>
              <a:latin typeface="+mn-lt"/>
              <a:ea typeface="+mn-ea"/>
              <a:cs typeface="+mn-cs"/>
            </a:rPr>
            <a:t>Data is on a monthly basis unless specified.</a:t>
          </a:r>
          <a:r>
            <a:rPr lang="en-GB"/>
            <a:t> </a:t>
          </a:r>
        </a:p>
        <a:p>
          <a:r>
            <a:rPr lang="en-GB" sz="1100" b="0" i="0" u="none" strike="noStrike">
              <a:solidFill>
                <a:schemeClr val="dk1"/>
              </a:solidFill>
              <a:latin typeface="+mn-lt"/>
              <a:ea typeface="+mn-ea"/>
              <a:cs typeface="+mn-cs"/>
            </a:rPr>
            <a:t>¹ This data shows performance up to the most recent period available. It </a:t>
          </a:r>
          <a:r>
            <a:rPr lang="en-GB" sz="1100" b="1" i="0" u="none" strike="noStrike">
              <a:solidFill>
                <a:schemeClr val="dk1"/>
              </a:solidFill>
              <a:latin typeface="+mn-lt"/>
              <a:ea typeface="+mn-ea"/>
              <a:cs typeface="+mn-cs"/>
            </a:rPr>
            <a:t>does not</a:t>
          </a:r>
          <a:r>
            <a:rPr lang="en-GB" sz="1100" b="0" i="0" u="none" strike="noStrike">
              <a:solidFill>
                <a:schemeClr val="dk1"/>
              </a:solidFill>
              <a:latin typeface="+mn-lt"/>
              <a:ea typeface="+mn-ea"/>
              <a:cs typeface="+mn-cs"/>
            </a:rPr>
            <a:t> take into account the 3 month coding delay, hence data is subject to revisions as coding completeness improves.</a:t>
          </a:r>
          <a:r>
            <a:rPr lang="en-GB"/>
            <a:t> </a:t>
          </a:r>
        </a:p>
        <a:p>
          <a:r>
            <a:rPr lang="en-GB" sz="1100" b="0" i="0" u="none" strike="noStrike">
              <a:solidFill>
                <a:schemeClr val="dk1"/>
              </a:solidFill>
              <a:latin typeface="+mn-lt"/>
              <a:ea typeface="+mn-ea"/>
              <a:cs typeface="+mn-cs"/>
            </a:rPr>
            <a:t>² This data takes into account the 3 month coding delay and data quality is reliant on coding completeness.</a:t>
          </a:r>
          <a:r>
            <a:rPr lang="en-GB"/>
            <a:t> </a:t>
          </a:r>
        </a:p>
        <a:p>
          <a:r>
            <a:rPr lang="en-GB" sz="1100" b="0" i="0" u="none" strike="noStrike">
              <a:solidFill>
                <a:schemeClr val="dk1"/>
              </a:solidFill>
              <a:latin typeface="+mn-lt"/>
              <a:ea typeface="+mn-ea"/>
              <a:cs typeface="+mn-cs"/>
            </a:rPr>
            <a:t>³ Rolling 12 month data.</a:t>
          </a:r>
          <a:r>
            <a:rPr lang="en-GB"/>
            <a:t> </a:t>
          </a:r>
          <a:endParaRPr lang="en-GB" sz="1100"/>
        </a:p>
      </xdr:txBody>
    </xdr:sp>
    <xdr:clientData/>
  </xdr:twoCellAnchor>
  <xdr:twoCellAnchor>
    <xdr:from>
      <xdr:col>1</xdr:col>
      <xdr:colOff>164630</xdr:colOff>
      <xdr:row>85</xdr:row>
      <xdr:rowOff>152870</xdr:rowOff>
    </xdr:from>
    <xdr:to>
      <xdr:col>7</xdr:col>
      <xdr:colOff>858426</xdr:colOff>
      <xdr:row>92</xdr:row>
      <xdr:rowOff>152870</xdr:rowOff>
    </xdr:to>
    <xdr:sp macro="" textlink="">
      <xdr:nvSpPr>
        <xdr:cNvPr id="3" name="TextBox 2"/>
        <xdr:cNvSpPr txBox="1"/>
      </xdr:nvSpPr>
      <xdr:spPr>
        <a:xfrm>
          <a:off x="1126655" y="30528095"/>
          <a:ext cx="6761221" cy="1133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100" b="1" i="0" u="none" strike="noStrike">
              <a:solidFill>
                <a:schemeClr val="dk1"/>
              </a:solidFill>
              <a:latin typeface="+mn-lt"/>
              <a:ea typeface="+mn-ea"/>
              <a:cs typeface="+mn-cs"/>
            </a:rPr>
            <a:t>Notes</a:t>
          </a:r>
          <a:r>
            <a:rPr lang="en-GB"/>
            <a:t> </a:t>
          </a:r>
        </a:p>
        <a:p>
          <a:r>
            <a:rPr lang="en-GB" sz="1100" b="0" i="0" u="none" strike="noStrike">
              <a:solidFill>
                <a:schemeClr val="dk1"/>
              </a:solidFill>
              <a:latin typeface="+mn-lt"/>
              <a:ea typeface="+mn-ea"/>
              <a:cs typeface="+mn-cs"/>
            </a:rPr>
            <a:t>Data is on a monthly basis unless specified.</a:t>
          </a:r>
          <a:r>
            <a:rPr lang="en-GB"/>
            <a:t> </a:t>
          </a:r>
        </a:p>
        <a:p>
          <a:r>
            <a:rPr lang="en-GB" sz="1100" b="0" i="0" u="none" strike="noStrike">
              <a:solidFill>
                <a:schemeClr val="dk1"/>
              </a:solidFill>
              <a:latin typeface="+mn-lt"/>
              <a:ea typeface="+mn-ea"/>
              <a:cs typeface="+mn-cs"/>
            </a:rPr>
            <a:t>¹ This data shows performance up to the most recent period available. It </a:t>
          </a:r>
          <a:r>
            <a:rPr lang="en-GB" sz="1100" b="1" i="0" u="none" strike="noStrike">
              <a:solidFill>
                <a:schemeClr val="dk1"/>
              </a:solidFill>
              <a:latin typeface="+mn-lt"/>
              <a:ea typeface="+mn-ea"/>
              <a:cs typeface="+mn-cs"/>
            </a:rPr>
            <a:t>does not</a:t>
          </a:r>
          <a:r>
            <a:rPr lang="en-GB" sz="1100" b="0" i="0" u="none" strike="noStrike">
              <a:solidFill>
                <a:schemeClr val="dk1"/>
              </a:solidFill>
              <a:latin typeface="+mn-lt"/>
              <a:ea typeface="+mn-ea"/>
              <a:cs typeface="+mn-cs"/>
            </a:rPr>
            <a:t> take into account the 3 month coding delay, hence data is subject to revisions as coding completeness improves.</a:t>
          </a:r>
          <a:r>
            <a:rPr lang="en-GB"/>
            <a:t> </a:t>
          </a:r>
        </a:p>
        <a:p>
          <a:r>
            <a:rPr lang="en-GB" sz="1100" b="0" i="0" u="none" strike="noStrike">
              <a:solidFill>
                <a:schemeClr val="dk1"/>
              </a:solidFill>
              <a:latin typeface="+mn-lt"/>
              <a:ea typeface="+mn-ea"/>
              <a:cs typeface="+mn-cs"/>
            </a:rPr>
            <a:t>² This data takes into account the 3 month coding delay and data quality is reliant on coding completeness.</a:t>
          </a:r>
          <a:r>
            <a:rPr lang="en-GB"/>
            <a:t> </a:t>
          </a:r>
        </a:p>
        <a:p>
          <a:r>
            <a:rPr lang="en-GB" sz="1100" b="0" i="0" u="none" strike="noStrike">
              <a:solidFill>
                <a:schemeClr val="dk1"/>
              </a:solidFill>
              <a:latin typeface="+mn-lt"/>
              <a:ea typeface="+mn-ea"/>
              <a:cs typeface="+mn-cs"/>
            </a:rPr>
            <a:t>³ Rolling 12 month data.</a:t>
          </a:r>
          <a:r>
            <a:rPr lang="en-GB"/>
            <a:t> </a:t>
          </a:r>
          <a:endParaRPr lang="en-GB" sz="1100"/>
        </a:p>
      </xdr:txBody>
    </xdr:sp>
    <xdr:clientData/>
  </xdr:twoCellAnchor>
  <xdr:twoCellAnchor>
    <xdr:from>
      <xdr:col>1</xdr:col>
      <xdr:colOff>164630</xdr:colOff>
      <xdr:row>85</xdr:row>
      <xdr:rowOff>152870</xdr:rowOff>
    </xdr:from>
    <xdr:to>
      <xdr:col>7</xdr:col>
      <xdr:colOff>858426</xdr:colOff>
      <xdr:row>92</xdr:row>
      <xdr:rowOff>152870</xdr:rowOff>
    </xdr:to>
    <xdr:sp macro="" textlink="">
      <xdr:nvSpPr>
        <xdr:cNvPr id="4" name="TextBox 3"/>
        <xdr:cNvSpPr txBox="1"/>
      </xdr:nvSpPr>
      <xdr:spPr>
        <a:xfrm>
          <a:off x="1126655" y="31013870"/>
          <a:ext cx="6761221" cy="1133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100" b="1" i="0" u="none" strike="noStrike">
              <a:solidFill>
                <a:schemeClr val="dk1"/>
              </a:solidFill>
              <a:latin typeface="+mn-lt"/>
              <a:ea typeface="+mn-ea"/>
              <a:cs typeface="+mn-cs"/>
            </a:rPr>
            <a:t>Notes</a:t>
          </a:r>
          <a:r>
            <a:rPr lang="en-GB"/>
            <a:t> </a:t>
          </a:r>
        </a:p>
        <a:p>
          <a:r>
            <a:rPr lang="en-GB" sz="1100" b="0" i="0" u="none" strike="noStrike">
              <a:solidFill>
                <a:schemeClr val="dk1"/>
              </a:solidFill>
              <a:latin typeface="+mn-lt"/>
              <a:ea typeface="+mn-ea"/>
              <a:cs typeface="+mn-cs"/>
            </a:rPr>
            <a:t>Data is on a monthly basis unless specified.</a:t>
          </a:r>
          <a:r>
            <a:rPr lang="en-GB"/>
            <a:t> </a:t>
          </a:r>
        </a:p>
        <a:p>
          <a:r>
            <a:rPr lang="en-GB" sz="1100" b="0" i="0" u="none" strike="noStrike">
              <a:solidFill>
                <a:schemeClr val="dk1"/>
              </a:solidFill>
              <a:latin typeface="+mn-lt"/>
              <a:ea typeface="+mn-ea"/>
              <a:cs typeface="+mn-cs"/>
            </a:rPr>
            <a:t>¹ This data shows performance up to the most recent period available. It </a:t>
          </a:r>
          <a:r>
            <a:rPr lang="en-GB" sz="1100" b="1" i="0" u="none" strike="noStrike">
              <a:solidFill>
                <a:schemeClr val="dk1"/>
              </a:solidFill>
              <a:latin typeface="+mn-lt"/>
              <a:ea typeface="+mn-ea"/>
              <a:cs typeface="+mn-cs"/>
            </a:rPr>
            <a:t>does not</a:t>
          </a:r>
          <a:r>
            <a:rPr lang="en-GB" sz="1100" b="0" i="0" u="none" strike="noStrike">
              <a:solidFill>
                <a:schemeClr val="dk1"/>
              </a:solidFill>
              <a:latin typeface="+mn-lt"/>
              <a:ea typeface="+mn-ea"/>
              <a:cs typeface="+mn-cs"/>
            </a:rPr>
            <a:t> take into account the 3 month coding delay, hence data is subject to revisions as coding completeness improves.</a:t>
          </a:r>
          <a:r>
            <a:rPr lang="en-GB"/>
            <a:t> </a:t>
          </a:r>
        </a:p>
        <a:p>
          <a:r>
            <a:rPr lang="en-GB" sz="1100" b="0" i="0" u="none" strike="noStrike">
              <a:solidFill>
                <a:schemeClr val="dk1"/>
              </a:solidFill>
              <a:latin typeface="+mn-lt"/>
              <a:ea typeface="+mn-ea"/>
              <a:cs typeface="+mn-cs"/>
            </a:rPr>
            <a:t>² This data takes into account the 3 month coding delay and data quality is reliant on coding completeness.</a:t>
          </a:r>
          <a:r>
            <a:rPr lang="en-GB"/>
            <a:t> </a:t>
          </a:r>
        </a:p>
        <a:p>
          <a:r>
            <a:rPr lang="en-GB" sz="1100" b="0" i="0" u="none" strike="noStrike">
              <a:solidFill>
                <a:schemeClr val="dk1"/>
              </a:solidFill>
              <a:latin typeface="+mn-lt"/>
              <a:ea typeface="+mn-ea"/>
              <a:cs typeface="+mn-cs"/>
            </a:rPr>
            <a:t>³ Rolling 12 month data.</a:t>
          </a:r>
          <a:r>
            <a:rPr lang="en-GB"/>
            <a:t> </a:t>
          </a:r>
          <a:endParaRPr lang="en-GB" sz="1100"/>
        </a:p>
      </xdr:txBody>
    </xdr:sp>
    <xdr:clientData/>
  </xdr:twoCellAnchor>
  <xdr:twoCellAnchor>
    <xdr:from>
      <xdr:col>1</xdr:col>
      <xdr:colOff>164630</xdr:colOff>
      <xdr:row>85</xdr:row>
      <xdr:rowOff>152870</xdr:rowOff>
    </xdr:from>
    <xdr:to>
      <xdr:col>7</xdr:col>
      <xdr:colOff>858426</xdr:colOff>
      <xdr:row>92</xdr:row>
      <xdr:rowOff>152870</xdr:rowOff>
    </xdr:to>
    <xdr:sp macro="" textlink="">
      <xdr:nvSpPr>
        <xdr:cNvPr id="5" name="TextBox 4"/>
        <xdr:cNvSpPr txBox="1"/>
      </xdr:nvSpPr>
      <xdr:spPr>
        <a:xfrm>
          <a:off x="1126655" y="30528095"/>
          <a:ext cx="6761221" cy="1133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100" b="1" i="0" u="none" strike="noStrike">
              <a:solidFill>
                <a:schemeClr val="dk1"/>
              </a:solidFill>
              <a:latin typeface="+mn-lt"/>
              <a:ea typeface="+mn-ea"/>
              <a:cs typeface="+mn-cs"/>
            </a:rPr>
            <a:t>Notes</a:t>
          </a:r>
          <a:r>
            <a:rPr lang="en-GB"/>
            <a:t> </a:t>
          </a:r>
        </a:p>
        <a:p>
          <a:r>
            <a:rPr lang="en-GB" sz="1100" b="0" i="0" u="none" strike="noStrike">
              <a:solidFill>
                <a:schemeClr val="dk1"/>
              </a:solidFill>
              <a:latin typeface="+mn-lt"/>
              <a:ea typeface="+mn-ea"/>
              <a:cs typeface="+mn-cs"/>
            </a:rPr>
            <a:t>Data is on a monthly basis unless specified.</a:t>
          </a:r>
          <a:r>
            <a:rPr lang="en-GB"/>
            <a:t> </a:t>
          </a:r>
        </a:p>
        <a:p>
          <a:r>
            <a:rPr lang="en-GB" sz="1100" b="0" i="0" u="none" strike="noStrike">
              <a:solidFill>
                <a:schemeClr val="dk1"/>
              </a:solidFill>
              <a:latin typeface="+mn-lt"/>
              <a:ea typeface="+mn-ea"/>
              <a:cs typeface="+mn-cs"/>
            </a:rPr>
            <a:t>¹ This data shows performance up to the most recent period available. It </a:t>
          </a:r>
          <a:r>
            <a:rPr lang="en-GB" sz="1100" b="1" i="0" u="none" strike="noStrike">
              <a:solidFill>
                <a:schemeClr val="dk1"/>
              </a:solidFill>
              <a:latin typeface="+mn-lt"/>
              <a:ea typeface="+mn-ea"/>
              <a:cs typeface="+mn-cs"/>
            </a:rPr>
            <a:t>does not</a:t>
          </a:r>
          <a:r>
            <a:rPr lang="en-GB" sz="1100" b="0" i="0" u="none" strike="noStrike">
              <a:solidFill>
                <a:schemeClr val="dk1"/>
              </a:solidFill>
              <a:latin typeface="+mn-lt"/>
              <a:ea typeface="+mn-ea"/>
              <a:cs typeface="+mn-cs"/>
            </a:rPr>
            <a:t> take into account the 3 month coding delay, hence data is subject to revisions as coding completeness improves.</a:t>
          </a:r>
          <a:r>
            <a:rPr lang="en-GB"/>
            <a:t> </a:t>
          </a:r>
        </a:p>
        <a:p>
          <a:r>
            <a:rPr lang="en-GB" sz="1100" b="0" i="0" u="none" strike="noStrike">
              <a:solidFill>
                <a:schemeClr val="dk1"/>
              </a:solidFill>
              <a:latin typeface="+mn-lt"/>
              <a:ea typeface="+mn-ea"/>
              <a:cs typeface="+mn-cs"/>
            </a:rPr>
            <a:t>² This data takes into account the 3 month coding delay and data quality is reliant on coding completeness.</a:t>
          </a:r>
          <a:r>
            <a:rPr lang="en-GB"/>
            <a:t> </a:t>
          </a:r>
        </a:p>
        <a:p>
          <a:r>
            <a:rPr lang="en-GB" sz="1100" b="0" i="0" u="none" strike="noStrike">
              <a:solidFill>
                <a:schemeClr val="dk1"/>
              </a:solidFill>
              <a:latin typeface="+mn-lt"/>
              <a:ea typeface="+mn-ea"/>
              <a:cs typeface="+mn-cs"/>
            </a:rPr>
            <a:t>³ Rolling 12 month data.</a:t>
          </a:r>
          <a:r>
            <a:rPr lang="en-GB"/>
            <a:t> </a:t>
          </a:r>
          <a:endParaRPr lang="en-GB" sz="1100"/>
        </a:p>
      </xdr:txBody>
    </xdr:sp>
    <xdr:clientData/>
  </xdr:twoCellAnchor>
  <xdr:twoCellAnchor>
    <xdr:from>
      <xdr:col>1</xdr:col>
      <xdr:colOff>164630</xdr:colOff>
      <xdr:row>85</xdr:row>
      <xdr:rowOff>152870</xdr:rowOff>
    </xdr:from>
    <xdr:to>
      <xdr:col>7</xdr:col>
      <xdr:colOff>858426</xdr:colOff>
      <xdr:row>92</xdr:row>
      <xdr:rowOff>152870</xdr:rowOff>
    </xdr:to>
    <xdr:sp macro="" textlink="">
      <xdr:nvSpPr>
        <xdr:cNvPr id="6" name="TextBox 5"/>
        <xdr:cNvSpPr txBox="1"/>
      </xdr:nvSpPr>
      <xdr:spPr>
        <a:xfrm>
          <a:off x="1126655" y="30528095"/>
          <a:ext cx="6761221" cy="1133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100" b="1" i="0" u="none" strike="noStrike">
              <a:solidFill>
                <a:schemeClr val="dk1"/>
              </a:solidFill>
              <a:latin typeface="+mn-lt"/>
              <a:ea typeface="+mn-ea"/>
              <a:cs typeface="+mn-cs"/>
            </a:rPr>
            <a:t>Notes</a:t>
          </a:r>
          <a:r>
            <a:rPr lang="en-GB"/>
            <a:t> </a:t>
          </a:r>
        </a:p>
        <a:p>
          <a:r>
            <a:rPr lang="en-GB" sz="1100" b="0" i="0" u="none" strike="noStrike">
              <a:solidFill>
                <a:schemeClr val="dk1"/>
              </a:solidFill>
              <a:latin typeface="+mn-lt"/>
              <a:ea typeface="+mn-ea"/>
              <a:cs typeface="+mn-cs"/>
            </a:rPr>
            <a:t>Data is on a monthly basis unless specified.</a:t>
          </a:r>
          <a:r>
            <a:rPr lang="en-GB"/>
            <a:t> </a:t>
          </a:r>
        </a:p>
        <a:p>
          <a:r>
            <a:rPr lang="en-GB" sz="1100" b="0" i="0" u="none" strike="noStrike">
              <a:solidFill>
                <a:schemeClr val="dk1"/>
              </a:solidFill>
              <a:latin typeface="+mn-lt"/>
              <a:ea typeface="+mn-ea"/>
              <a:cs typeface="+mn-cs"/>
            </a:rPr>
            <a:t>¹ This data shows performance up to the most recent period available. It </a:t>
          </a:r>
          <a:r>
            <a:rPr lang="en-GB" sz="1100" b="1" i="0" u="none" strike="noStrike">
              <a:solidFill>
                <a:schemeClr val="dk1"/>
              </a:solidFill>
              <a:latin typeface="+mn-lt"/>
              <a:ea typeface="+mn-ea"/>
              <a:cs typeface="+mn-cs"/>
            </a:rPr>
            <a:t>does not</a:t>
          </a:r>
          <a:r>
            <a:rPr lang="en-GB" sz="1100" b="0" i="0" u="none" strike="noStrike">
              <a:solidFill>
                <a:schemeClr val="dk1"/>
              </a:solidFill>
              <a:latin typeface="+mn-lt"/>
              <a:ea typeface="+mn-ea"/>
              <a:cs typeface="+mn-cs"/>
            </a:rPr>
            <a:t> take into account the 3 month coding delay, hence data is subject to revisions as coding completeness improves.</a:t>
          </a:r>
          <a:r>
            <a:rPr lang="en-GB"/>
            <a:t> </a:t>
          </a:r>
        </a:p>
        <a:p>
          <a:r>
            <a:rPr lang="en-GB" sz="1100" b="0" i="0" u="none" strike="noStrike">
              <a:solidFill>
                <a:schemeClr val="dk1"/>
              </a:solidFill>
              <a:latin typeface="+mn-lt"/>
              <a:ea typeface="+mn-ea"/>
              <a:cs typeface="+mn-cs"/>
            </a:rPr>
            <a:t>² This data takes into account the 3 month coding delay and data quality is reliant on coding completeness.</a:t>
          </a:r>
          <a:r>
            <a:rPr lang="en-GB"/>
            <a:t> </a:t>
          </a:r>
        </a:p>
        <a:p>
          <a:r>
            <a:rPr lang="en-GB" sz="1100" b="0" i="0" u="none" strike="noStrike">
              <a:solidFill>
                <a:schemeClr val="dk1"/>
              </a:solidFill>
              <a:latin typeface="+mn-lt"/>
              <a:ea typeface="+mn-ea"/>
              <a:cs typeface="+mn-cs"/>
            </a:rPr>
            <a:t>³ Rolling 12 month data.</a:t>
          </a:r>
          <a:r>
            <a:rPr lang="en-GB"/>
            <a:t> </a:t>
          </a:r>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LloydA1\my%20documents\Finance%20Regime\Integrated%20Planning\Planning%20Templates\Finance%20Regime\Integrated%20Planning\Copy%20of%202012-13%20LHB%20Return%20(master)%20FINAL%20Version%202%20after%20m3%20modification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utlooktempfolder\IMTP%20-%20LHB%20Template%20Final%20-%20Sam.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loydA1\DefaultHome\Objects\2013-14%20LHB%20Template.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Validation Check"/>
      <sheetName val="Graphs"/>
      <sheetName val="Summary"/>
      <sheetName val="SCNE"/>
      <sheetName val="Forecast Positions"/>
      <sheetName val="Underlying"/>
      <sheetName val="Savings Schemes"/>
      <sheetName val="Invest To Save"/>
      <sheetName val="Spend to Save"/>
      <sheetName val="Management Costs"/>
      <sheetName val="Welsh NHS Assumptions"/>
      <sheetName val="Res Limits"/>
      <sheetName val="Risks"/>
      <sheetName val="Balance Sheet"/>
      <sheetName val="Cash Flow"/>
      <sheetName val="PSPP"/>
      <sheetName val="Agency"/>
      <sheetName val="Staffing"/>
      <sheetName val="Capital RLM"/>
      <sheetName val="Capital In Year Schemes"/>
      <sheetName val="Capital Future Years"/>
      <sheetName val=" GMS"/>
      <sheetName val="Dental"/>
      <sheetName val="MCH1"/>
      <sheetName val="MCH2"/>
      <sheetName val="MCH3"/>
      <sheetName val="MCH4"/>
      <sheetName val="MCH5"/>
      <sheetName val="Aged Debtors"/>
    </sheetNames>
    <sheetDataSet>
      <sheetData sheetId="0" refreshError="1"/>
      <sheetData sheetId="1" refreshError="1"/>
      <sheetData sheetId="2" refreshError="1">
        <row r="1">
          <cell r="A1" t="str">
            <v>LHB</v>
          </cell>
          <cell r="H1" t="str">
            <v>Apr 12</v>
          </cell>
        </row>
        <row r="3">
          <cell r="V3" t="str">
            <v>Jun 12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NNEX B"/>
      <sheetName val="Tier 1"/>
      <sheetName val="Plan Summary"/>
      <sheetName val="R P Assumptions"/>
      <sheetName val="LHB SCNE - 3 Year"/>
      <sheetName val="LHB SCNE - Profiles"/>
      <sheetName val="Expected RRL - Year 1 "/>
      <sheetName val="Year 1 Savings Plan"/>
      <sheetName val="Year 2 &amp; 3 Savings Plans"/>
      <sheetName val="Risks &amp; Mitigation"/>
      <sheetName val="Cash Flow"/>
      <sheetName val="Workforce WTE"/>
      <sheetName val="Workforce £"/>
      <sheetName val="Asset Investment Summary"/>
      <sheetName val="Asset Investment Detail"/>
      <sheetName val="Revenue Funded Infrastructure"/>
      <sheetName val="Recruitment Difficulties"/>
      <sheetName val="Workforce Changes"/>
      <sheetName val="Education Commissioning"/>
    </sheetNames>
    <sheetDataSet>
      <sheetData sheetId="0"/>
      <sheetData sheetId="1"/>
      <sheetData sheetId="2">
        <row r="1">
          <cell r="B1" t="str">
            <v>ABMU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Validation Check"/>
      <sheetName val="Graphs"/>
      <sheetName val="Summary"/>
      <sheetName val="Movement"/>
      <sheetName val="SCNE"/>
      <sheetName val="Forecast Positions"/>
      <sheetName val="Underlying"/>
      <sheetName val="Savings Schemes"/>
      <sheetName val="Invest To Save"/>
      <sheetName val="Spend to Save"/>
      <sheetName val="Management Costs"/>
      <sheetName val="Welsh NHS Assumptions"/>
      <sheetName val="Res Limits"/>
      <sheetName val="Risks"/>
      <sheetName val="Balance Sheet"/>
      <sheetName val="Cash Flow"/>
      <sheetName val="PSPP"/>
      <sheetName val="Agency"/>
      <sheetName val="Staffing"/>
      <sheetName val="Capital RLM"/>
      <sheetName val="Capital In Year Schemes"/>
      <sheetName val="Capital Future Years"/>
      <sheetName val=" GMS"/>
      <sheetName val="Dental"/>
      <sheetName val="MCH1"/>
      <sheetName val="MCH2"/>
      <sheetName val="MCH3"/>
      <sheetName val="MCH4"/>
      <sheetName val="MCH5"/>
      <sheetName val="Aged Debtors"/>
    </sheetNames>
    <sheetDataSet>
      <sheetData sheetId="0"/>
      <sheetData sheetId="1"/>
      <sheetData sheetId="2">
        <row r="1">
          <cell r="A1" t="str">
            <v>LHB</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C9:D28"/>
  <sheetViews>
    <sheetView tabSelected="1" view="pageBreakPreview" zoomScale="60" zoomScaleNormal="85" workbookViewId="0">
      <selection activeCell="G18" sqref="G18"/>
    </sheetView>
  </sheetViews>
  <sheetFormatPr defaultRowHeight="15"/>
  <cols>
    <col min="3" max="3" width="8.88671875" customWidth="1"/>
    <col min="4" max="4" width="54.109375" customWidth="1"/>
  </cols>
  <sheetData>
    <row r="9" spans="3:4" ht="15.75" thickBot="1"/>
    <row r="10" spans="3:4" ht="16.5" thickBot="1">
      <c r="C10" s="261"/>
      <c r="D10" s="262" t="s">
        <v>540</v>
      </c>
    </row>
    <row r="11" spans="3:4" ht="15.75" thickBot="1">
      <c r="C11" s="263" t="s">
        <v>541</v>
      </c>
      <c r="D11" s="264" t="s">
        <v>542</v>
      </c>
    </row>
    <row r="12" spans="3:4" ht="15.75" thickBot="1">
      <c r="C12" s="263" t="s">
        <v>543</v>
      </c>
      <c r="D12" s="264" t="s">
        <v>544</v>
      </c>
    </row>
    <row r="13" spans="3:4" ht="15.75" thickBot="1">
      <c r="C13" s="263" t="s">
        <v>545</v>
      </c>
      <c r="D13" s="264" t="s">
        <v>546</v>
      </c>
    </row>
    <row r="14" spans="3:4" ht="15.75" thickBot="1">
      <c r="C14" s="263" t="s">
        <v>547</v>
      </c>
      <c r="D14" s="264" t="s">
        <v>548</v>
      </c>
    </row>
    <row r="15" spans="3:4" ht="15.75" thickBot="1">
      <c r="C15" s="263" t="s">
        <v>549</v>
      </c>
      <c r="D15" s="264" t="s">
        <v>550</v>
      </c>
    </row>
    <row r="16" spans="3:4" ht="15.75" thickBot="1">
      <c r="C16" s="263" t="s">
        <v>551</v>
      </c>
      <c r="D16" s="264" t="s">
        <v>552</v>
      </c>
    </row>
    <row r="17" spans="3:4" ht="15.75" thickBot="1">
      <c r="C17" s="263" t="s">
        <v>553</v>
      </c>
      <c r="D17" s="264" t="s">
        <v>554</v>
      </c>
    </row>
    <row r="18" spans="3:4" ht="15.75" thickBot="1">
      <c r="C18" s="263" t="s">
        <v>555</v>
      </c>
      <c r="D18" s="264" t="s">
        <v>556</v>
      </c>
    </row>
    <row r="19" spans="3:4" ht="15.75" thickBot="1">
      <c r="C19" s="263" t="s">
        <v>557</v>
      </c>
      <c r="D19" s="264" t="s">
        <v>558</v>
      </c>
    </row>
    <row r="20" spans="3:4" ht="15.75" thickBot="1">
      <c r="C20" s="263" t="s">
        <v>559</v>
      </c>
      <c r="D20" s="264" t="s">
        <v>560</v>
      </c>
    </row>
    <row r="21" spans="3:4" ht="15.75" thickBot="1">
      <c r="C21" s="263" t="s">
        <v>561</v>
      </c>
      <c r="D21" s="264" t="s">
        <v>562</v>
      </c>
    </row>
    <row r="22" spans="3:4" ht="15.75" thickBot="1">
      <c r="C22" s="263" t="s">
        <v>563</v>
      </c>
      <c r="D22" s="264" t="s">
        <v>564</v>
      </c>
    </row>
    <row r="23" spans="3:4" ht="15.75" thickBot="1">
      <c r="C23" s="263" t="s">
        <v>565</v>
      </c>
      <c r="D23" s="265" t="s">
        <v>566</v>
      </c>
    </row>
    <row r="24" spans="3:4" ht="15.75" thickBot="1">
      <c r="C24" s="263" t="s">
        <v>567</v>
      </c>
      <c r="D24" s="264" t="s">
        <v>568</v>
      </c>
    </row>
    <row r="25" spans="3:4" ht="15.75" thickBot="1">
      <c r="C25" s="263" t="s">
        <v>569</v>
      </c>
      <c r="D25" s="265" t="s">
        <v>570</v>
      </c>
    </row>
    <row r="26" spans="3:4" ht="15.75" thickBot="1">
      <c r="C26" s="263" t="s">
        <v>571</v>
      </c>
      <c r="D26" s="266" t="s">
        <v>572</v>
      </c>
    </row>
    <row r="27" spans="3:4" ht="15.75" thickBot="1">
      <c r="C27" s="263" t="s">
        <v>573</v>
      </c>
      <c r="D27" s="266" t="s">
        <v>574</v>
      </c>
    </row>
    <row r="28" spans="3:4" ht="15.75" thickBot="1">
      <c r="C28" s="267" t="s">
        <v>575</v>
      </c>
      <c r="D28" s="266" t="s">
        <v>576</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sheetPr codeName="Sheet10">
    <pageSetUpPr fitToPage="1"/>
  </sheetPr>
  <dimension ref="A1:M75"/>
  <sheetViews>
    <sheetView view="pageBreakPreview" zoomScale="60" zoomScaleNormal="78" workbookViewId="0">
      <selection activeCell="G18" sqref="G18"/>
    </sheetView>
  </sheetViews>
  <sheetFormatPr defaultRowHeight="15"/>
  <cols>
    <col min="1" max="1" width="3.109375" style="94" customWidth="1"/>
    <col min="2" max="2" width="66.109375" style="94" customWidth="1"/>
    <col min="3" max="5" width="13.6640625" style="94" customWidth="1"/>
    <col min="6" max="6" width="4.109375" style="110" customWidth="1"/>
    <col min="7" max="7" width="12.88671875" customWidth="1"/>
    <col min="8" max="8" width="10.6640625" customWidth="1"/>
    <col min="9" max="9" width="10.88671875" customWidth="1"/>
    <col min="11" max="11" width="11.88671875" customWidth="1"/>
    <col min="12" max="12" width="11.6640625" customWidth="1"/>
    <col min="13" max="13" width="10.5546875" customWidth="1"/>
    <col min="14" max="251" width="8.88671875" style="94"/>
    <col min="252" max="252" width="3.109375" style="94" customWidth="1"/>
    <col min="253" max="253" width="66.109375" style="94" customWidth="1"/>
    <col min="254" max="256" width="13.6640625" style="94" customWidth="1"/>
    <col min="257" max="257" width="4.109375" style="94" customWidth="1"/>
    <col min="258" max="259" width="13.6640625" style="94" customWidth="1"/>
    <col min="260" max="507" width="8.88671875" style="94"/>
    <col min="508" max="508" width="3.109375" style="94" customWidth="1"/>
    <col min="509" max="509" width="66.109375" style="94" customWidth="1"/>
    <col min="510" max="512" width="13.6640625" style="94" customWidth="1"/>
    <col min="513" max="513" width="4.109375" style="94" customWidth="1"/>
    <col min="514" max="515" width="13.6640625" style="94" customWidth="1"/>
    <col min="516" max="763" width="8.88671875" style="94"/>
    <col min="764" max="764" width="3.109375" style="94" customWidth="1"/>
    <col min="765" max="765" width="66.109375" style="94" customWidth="1"/>
    <col min="766" max="768" width="13.6640625" style="94" customWidth="1"/>
    <col min="769" max="769" width="4.109375" style="94" customWidth="1"/>
    <col min="770" max="771" width="13.6640625" style="94" customWidth="1"/>
    <col min="772" max="1019" width="8.88671875" style="94"/>
    <col min="1020" max="1020" width="3.109375" style="94" customWidth="1"/>
    <col min="1021" max="1021" width="66.109375" style="94" customWidth="1"/>
    <col min="1022" max="1024" width="13.6640625" style="94" customWidth="1"/>
    <col min="1025" max="1025" width="4.109375" style="94" customWidth="1"/>
    <col min="1026" max="1027" width="13.6640625" style="94" customWidth="1"/>
    <col min="1028" max="1275" width="8.88671875" style="94"/>
    <col min="1276" max="1276" width="3.109375" style="94" customWidth="1"/>
    <col min="1277" max="1277" width="66.109375" style="94" customWidth="1"/>
    <col min="1278" max="1280" width="13.6640625" style="94" customWidth="1"/>
    <col min="1281" max="1281" width="4.109375" style="94" customWidth="1"/>
    <col min="1282" max="1283" width="13.6640625" style="94" customWidth="1"/>
    <col min="1284" max="1531" width="8.88671875" style="94"/>
    <col min="1532" max="1532" width="3.109375" style="94" customWidth="1"/>
    <col min="1533" max="1533" width="66.109375" style="94" customWidth="1"/>
    <col min="1534" max="1536" width="13.6640625" style="94" customWidth="1"/>
    <col min="1537" max="1537" width="4.109375" style="94" customWidth="1"/>
    <col min="1538" max="1539" width="13.6640625" style="94" customWidth="1"/>
    <col min="1540" max="1787" width="8.88671875" style="94"/>
    <col min="1788" max="1788" width="3.109375" style="94" customWidth="1"/>
    <col min="1789" max="1789" width="66.109375" style="94" customWidth="1"/>
    <col min="1790" max="1792" width="13.6640625" style="94" customWidth="1"/>
    <col min="1793" max="1793" width="4.109375" style="94" customWidth="1"/>
    <col min="1794" max="1795" width="13.6640625" style="94" customWidth="1"/>
    <col min="1796" max="2043" width="8.88671875" style="94"/>
    <col min="2044" max="2044" width="3.109375" style="94" customWidth="1"/>
    <col min="2045" max="2045" width="66.109375" style="94" customWidth="1"/>
    <col min="2046" max="2048" width="13.6640625" style="94" customWidth="1"/>
    <col min="2049" max="2049" width="4.109375" style="94" customWidth="1"/>
    <col min="2050" max="2051" width="13.6640625" style="94" customWidth="1"/>
    <col min="2052" max="2299" width="8.88671875" style="94"/>
    <col min="2300" max="2300" width="3.109375" style="94" customWidth="1"/>
    <col min="2301" max="2301" width="66.109375" style="94" customWidth="1"/>
    <col min="2302" max="2304" width="13.6640625" style="94" customWidth="1"/>
    <col min="2305" max="2305" width="4.109375" style="94" customWidth="1"/>
    <col min="2306" max="2307" width="13.6640625" style="94" customWidth="1"/>
    <col min="2308" max="2555" width="8.88671875" style="94"/>
    <col min="2556" max="2556" width="3.109375" style="94" customWidth="1"/>
    <col min="2557" max="2557" width="66.109375" style="94" customWidth="1"/>
    <col min="2558" max="2560" width="13.6640625" style="94" customWidth="1"/>
    <col min="2561" max="2561" width="4.109375" style="94" customWidth="1"/>
    <col min="2562" max="2563" width="13.6640625" style="94" customWidth="1"/>
    <col min="2564" max="2811" width="8.88671875" style="94"/>
    <col min="2812" max="2812" width="3.109375" style="94" customWidth="1"/>
    <col min="2813" max="2813" width="66.109375" style="94" customWidth="1"/>
    <col min="2814" max="2816" width="13.6640625" style="94" customWidth="1"/>
    <col min="2817" max="2817" width="4.109375" style="94" customWidth="1"/>
    <col min="2818" max="2819" width="13.6640625" style="94" customWidth="1"/>
    <col min="2820" max="3067" width="8.88671875" style="94"/>
    <col min="3068" max="3068" width="3.109375" style="94" customWidth="1"/>
    <col min="3069" max="3069" width="66.109375" style="94" customWidth="1"/>
    <col min="3070" max="3072" width="13.6640625" style="94" customWidth="1"/>
    <col min="3073" max="3073" width="4.109375" style="94" customWidth="1"/>
    <col min="3074" max="3075" width="13.6640625" style="94" customWidth="1"/>
    <col min="3076" max="3323" width="8.88671875" style="94"/>
    <col min="3324" max="3324" width="3.109375" style="94" customWidth="1"/>
    <col min="3325" max="3325" width="66.109375" style="94" customWidth="1"/>
    <col min="3326" max="3328" width="13.6640625" style="94" customWidth="1"/>
    <col min="3329" max="3329" width="4.109375" style="94" customWidth="1"/>
    <col min="3330" max="3331" width="13.6640625" style="94" customWidth="1"/>
    <col min="3332" max="3579" width="8.88671875" style="94"/>
    <col min="3580" max="3580" width="3.109375" style="94" customWidth="1"/>
    <col min="3581" max="3581" width="66.109375" style="94" customWidth="1"/>
    <col min="3582" max="3584" width="13.6640625" style="94" customWidth="1"/>
    <col min="3585" max="3585" width="4.109375" style="94" customWidth="1"/>
    <col min="3586" max="3587" width="13.6640625" style="94" customWidth="1"/>
    <col min="3588" max="3835" width="8.88671875" style="94"/>
    <col min="3836" max="3836" width="3.109375" style="94" customWidth="1"/>
    <col min="3837" max="3837" width="66.109375" style="94" customWidth="1"/>
    <col min="3838" max="3840" width="13.6640625" style="94" customWidth="1"/>
    <col min="3841" max="3841" width="4.109375" style="94" customWidth="1"/>
    <col min="3842" max="3843" width="13.6640625" style="94" customWidth="1"/>
    <col min="3844" max="4091" width="8.88671875" style="94"/>
    <col min="4092" max="4092" width="3.109375" style="94" customWidth="1"/>
    <col min="4093" max="4093" width="66.109375" style="94" customWidth="1"/>
    <col min="4094" max="4096" width="13.6640625" style="94" customWidth="1"/>
    <col min="4097" max="4097" width="4.109375" style="94" customWidth="1"/>
    <col min="4098" max="4099" width="13.6640625" style="94" customWidth="1"/>
    <col min="4100" max="4347" width="8.88671875" style="94"/>
    <col min="4348" max="4348" width="3.109375" style="94" customWidth="1"/>
    <col min="4349" max="4349" width="66.109375" style="94" customWidth="1"/>
    <col min="4350" max="4352" width="13.6640625" style="94" customWidth="1"/>
    <col min="4353" max="4353" width="4.109375" style="94" customWidth="1"/>
    <col min="4354" max="4355" width="13.6640625" style="94" customWidth="1"/>
    <col min="4356" max="4603" width="8.88671875" style="94"/>
    <col min="4604" max="4604" width="3.109375" style="94" customWidth="1"/>
    <col min="4605" max="4605" width="66.109375" style="94" customWidth="1"/>
    <col min="4606" max="4608" width="13.6640625" style="94" customWidth="1"/>
    <col min="4609" max="4609" width="4.109375" style="94" customWidth="1"/>
    <col min="4610" max="4611" width="13.6640625" style="94" customWidth="1"/>
    <col min="4612" max="4859" width="8.88671875" style="94"/>
    <col min="4860" max="4860" width="3.109375" style="94" customWidth="1"/>
    <col min="4861" max="4861" width="66.109375" style="94" customWidth="1"/>
    <col min="4862" max="4864" width="13.6640625" style="94" customWidth="1"/>
    <col min="4865" max="4865" width="4.109375" style="94" customWidth="1"/>
    <col min="4866" max="4867" width="13.6640625" style="94" customWidth="1"/>
    <col min="4868" max="5115" width="8.88671875" style="94"/>
    <col min="5116" max="5116" width="3.109375" style="94" customWidth="1"/>
    <col min="5117" max="5117" width="66.109375" style="94" customWidth="1"/>
    <col min="5118" max="5120" width="13.6640625" style="94" customWidth="1"/>
    <col min="5121" max="5121" width="4.109375" style="94" customWidth="1"/>
    <col min="5122" max="5123" width="13.6640625" style="94" customWidth="1"/>
    <col min="5124" max="5371" width="8.88671875" style="94"/>
    <col min="5372" max="5372" width="3.109375" style="94" customWidth="1"/>
    <col min="5373" max="5373" width="66.109375" style="94" customWidth="1"/>
    <col min="5374" max="5376" width="13.6640625" style="94" customWidth="1"/>
    <col min="5377" max="5377" width="4.109375" style="94" customWidth="1"/>
    <col min="5378" max="5379" width="13.6640625" style="94" customWidth="1"/>
    <col min="5380" max="5627" width="8.88671875" style="94"/>
    <col min="5628" max="5628" width="3.109375" style="94" customWidth="1"/>
    <col min="5629" max="5629" width="66.109375" style="94" customWidth="1"/>
    <col min="5630" max="5632" width="13.6640625" style="94" customWidth="1"/>
    <col min="5633" max="5633" width="4.109375" style="94" customWidth="1"/>
    <col min="5634" max="5635" width="13.6640625" style="94" customWidth="1"/>
    <col min="5636" max="5883" width="8.88671875" style="94"/>
    <col min="5884" max="5884" width="3.109375" style="94" customWidth="1"/>
    <col min="5885" max="5885" width="66.109375" style="94" customWidth="1"/>
    <col min="5886" max="5888" width="13.6640625" style="94" customWidth="1"/>
    <col min="5889" max="5889" width="4.109375" style="94" customWidth="1"/>
    <col min="5890" max="5891" width="13.6640625" style="94" customWidth="1"/>
    <col min="5892" max="6139" width="8.88671875" style="94"/>
    <col min="6140" max="6140" width="3.109375" style="94" customWidth="1"/>
    <col min="6141" max="6141" width="66.109375" style="94" customWidth="1"/>
    <col min="6142" max="6144" width="13.6640625" style="94" customWidth="1"/>
    <col min="6145" max="6145" width="4.109375" style="94" customWidth="1"/>
    <col min="6146" max="6147" width="13.6640625" style="94" customWidth="1"/>
    <col min="6148" max="6395" width="8.88671875" style="94"/>
    <col min="6396" max="6396" width="3.109375" style="94" customWidth="1"/>
    <col min="6397" max="6397" width="66.109375" style="94" customWidth="1"/>
    <col min="6398" max="6400" width="13.6640625" style="94" customWidth="1"/>
    <col min="6401" max="6401" width="4.109375" style="94" customWidth="1"/>
    <col min="6402" max="6403" width="13.6640625" style="94" customWidth="1"/>
    <col min="6404" max="6651" width="8.88671875" style="94"/>
    <col min="6652" max="6652" width="3.109375" style="94" customWidth="1"/>
    <col min="6653" max="6653" width="66.109375" style="94" customWidth="1"/>
    <col min="6654" max="6656" width="13.6640625" style="94" customWidth="1"/>
    <col min="6657" max="6657" width="4.109375" style="94" customWidth="1"/>
    <col min="6658" max="6659" width="13.6640625" style="94" customWidth="1"/>
    <col min="6660" max="6907" width="8.88671875" style="94"/>
    <col min="6908" max="6908" width="3.109375" style="94" customWidth="1"/>
    <col min="6909" max="6909" width="66.109375" style="94" customWidth="1"/>
    <col min="6910" max="6912" width="13.6640625" style="94" customWidth="1"/>
    <col min="6913" max="6913" width="4.109375" style="94" customWidth="1"/>
    <col min="6914" max="6915" width="13.6640625" style="94" customWidth="1"/>
    <col min="6916" max="7163" width="8.88671875" style="94"/>
    <col min="7164" max="7164" width="3.109375" style="94" customWidth="1"/>
    <col min="7165" max="7165" width="66.109375" style="94" customWidth="1"/>
    <col min="7166" max="7168" width="13.6640625" style="94" customWidth="1"/>
    <col min="7169" max="7169" width="4.109375" style="94" customWidth="1"/>
    <col min="7170" max="7171" width="13.6640625" style="94" customWidth="1"/>
    <col min="7172" max="7419" width="8.88671875" style="94"/>
    <col min="7420" max="7420" width="3.109375" style="94" customWidth="1"/>
    <col min="7421" max="7421" width="66.109375" style="94" customWidth="1"/>
    <col min="7422" max="7424" width="13.6640625" style="94" customWidth="1"/>
    <col min="7425" max="7425" width="4.109375" style="94" customWidth="1"/>
    <col min="7426" max="7427" width="13.6640625" style="94" customWidth="1"/>
    <col min="7428" max="7675" width="8.88671875" style="94"/>
    <col min="7676" max="7676" width="3.109375" style="94" customWidth="1"/>
    <col min="7677" max="7677" width="66.109375" style="94" customWidth="1"/>
    <col min="7678" max="7680" width="13.6640625" style="94" customWidth="1"/>
    <col min="7681" max="7681" width="4.109375" style="94" customWidth="1"/>
    <col min="7682" max="7683" width="13.6640625" style="94" customWidth="1"/>
    <col min="7684" max="7931" width="8.88671875" style="94"/>
    <col min="7932" max="7932" width="3.109375" style="94" customWidth="1"/>
    <col min="7933" max="7933" width="66.109375" style="94" customWidth="1"/>
    <col min="7934" max="7936" width="13.6640625" style="94" customWidth="1"/>
    <col min="7937" max="7937" width="4.109375" style="94" customWidth="1"/>
    <col min="7938" max="7939" width="13.6640625" style="94" customWidth="1"/>
    <col min="7940" max="8187" width="8.88671875" style="94"/>
    <col min="8188" max="8188" width="3.109375" style="94" customWidth="1"/>
    <col min="8189" max="8189" width="66.109375" style="94" customWidth="1"/>
    <col min="8190" max="8192" width="13.6640625" style="94" customWidth="1"/>
    <col min="8193" max="8193" width="4.109375" style="94" customWidth="1"/>
    <col min="8194" max="8195" width="13.6640625" style="94" customWidth="1"/>
    <col min="8196" max="8443" width="8.88671875" style="94"/>
    <col min="8444" max="8444" width="3.109375" style="94" customWidth="1"/>
    <col min="8445" max="8445" width="66.109375" style="94" customWidth="1"/>
    <col min="8446" max="8448" width="13.6640625" style="94" customWidth="1"/>
    <col min="8449" max="8449" width="4.109375" style="94" customWidth="1"/>
    <col min="8450" max="8451" width="13.6640625" style="94" customWidth="1"/>
    <col min="8452" max="8699" width="8.88671875" style="94"/>
    <col min="8700" max="8700" width="3.109375" style="94" customWidth="1"/>
    <col min="8701" max="8701" width="66.109375" style="94" customWidth="1"/>
    <col min="8702" max="8704" width="13.6640625" style="94" customWidth="1"/>
    <col min="8705" max="8705" width="4.109375" style="94" customWidth="1"/>
    <col min="8706" max="8707" width="13.6640625" style="94" customWidth="1"/>
    <col min="8708" max="8955" width="8.88671875" style="94"/>
    <col min="8956" max="8956" width="3.109375" style="94" customWidth="1"/>
    <col min="8957" max="8957" width="66.109375" style="94" customWidth="1"/>
    <col min="8958" max="8960" width="13.6640625" style="94" customWidth="1"/>
    <col min="8961" max="8961" width="4.109375" style="94" customWidth="1"/>
    <col min="8962" max="8963" width="13.6640625" style="94" customWidth="1"/>
    <col min="8964" max="9211" width="8.88671875" style="94"/>
    <col min="9212" max="9212" width="3.109375" style="94" customWidth="1"/>
    <col min="9213" max="9213" width="66.109375" style="94" customWidth="1"/>
    <col min="9214" max="9216" width="13.6640625" style="94" customWidth="1"/>
    <col min="9217" max="9217" width="4.109375" style="94" customWidth="1"/>
    <col min="9218" max="9219" width="13.6640625" style="94" customWidth="1"/>
    <col min="9220" max="9467" width="8.88671875" style="94"/>
    <col min="9468" max="9468" width="3.109375" style="94" customWidth="1"/>
    <col min="9469" max="9469" width="66.109375" style="94" customWidth="1"/>
    <col min="9470" max="9472" width="13.6640625" style="94" customWidth="1"/>
    <col min="9473" max="9473" width="4.109375" style="94" customWidth="1"/>
    <col min="9474" max="9475" width="13.6640625" style="94" customWidth="1"/>
    <col min="9476" max="9723" width="8.88671875" style="94"/>
    <col min="9724" max="9724" width="3.109375" style="94" customWidth="1"/>
    <col min="9725" max="9725" width="66.109375" style="94" customWidth="1"/>
    <col min="9726" max="9728" width="13.6640625" style="94" customWidth="1"/>
    <col min="9729" max="9729" width="4.109375" style="94" customWidth="1"/>
    <col min="9730" max="9731" width="13.6640625" style="94" customWidth="1"/>
    <col min="9732" max="9979" width="8.88671875" style="94"/>
    <col min="9980" max="9980" width="3.109375" style="94" customWidth="1"/>
    <col min="9981" max="9981" width="66.109375" style="94" customWidth="1"/>
    <col min="9982" max="9984" width="13.6640625" style="94" customWidth="1"/>
    <col min="9985" max="9985" width="4.109375" style="94" customWidth="1"/>
    <col min="9986" max="9987" width="13.6640625" style="94" customWidth="1"/>
    <col min="9988" max="10235" width="8.88671875" style="94"/>
    <col min="10236" max="10236" width="3.109375" style="94" customWidth="1"/>
    <col min="10237" max="10237" width="66.109375" style="94" customWidth="1"/>
    <col min="10238" max="10240" width="13.6640625" style="94" customWidth="1"/>
    <col min="10241" max="10241" width="4.109375" style="94" customWidth="1"/>
    <col min="10242" max="10243" width="13.6640625" style="94" customWidth="1"/>
    <col min="10244" max="10491" width="8.88671875" style="94"/>
    <col min="10492" max="10492" width="3.109375" style="94" customWidth="1"/>
    <col min="10493" max="10493" width="66.109375" style="94" customWidth="1"/>
    <col min="10494" max="10496" width="13.6640625" style="94" customWidth="1"/>
    <col min="10497" max="10497" width="4.109375" style="94" customWidth="1"/>
    <col min="10498" max="10499" width="13.6640625" style="94" customWidth="1"/>
    <col min="10500" max="10747" width="8.88671875" style="94"/>
    <col min="10748" max="10748" width="3.109375" style="94" customWidth="1"/>
    <col min="10749" max="10749" width="66.109375" style="94" customWidth="1"/>
    <col min="10750" max="10752" width="13.6640625" style="94" customWidth="1"/>
    <col min="10753" max="10753" width="4.109375" style="94" customWidth="1"/>
    <col min="10754" max="10755" width="13.6640625" style="94" customWidth="1"/>
    <col min="10756" max="11003" width="8.88671875" style="94"/>
    <col min="11004" max="11004" width="3.109375" style="94" customWidth="1"/>
    <col min="11005" max="11005" width="66.109375" style="94" customWidth="1"/>
    <col min="11006" max="11008" width="13.6640625" style="94" customWidth="1"/>
    <col min="11009" max="11009" width="4.109375" style="94" customWidth="1"/>
    <col min="11010" max="11011" width="13.6640625" style="94" customWidth="1"/>
    <col min="11012" max="11259" width="8.88671875" style="94"/>
    <col min="11260" max="11260" width="3.109375" style="94" customWidth="1"/>
    <col min="11261" max="11261" width="66.109375" style="94" customWidth="1"/>
    <col min="11262" max="11264" width="13.6640625" style="94" customWidth="1"/>
    <col min="11265" max="11265" width="4.109375" style="94" customWidth="1"/>
    <col min="11266" max="11267" width="13.6640625" style="94" customWidth="1"/>
    <col min="11268" max="11515" width="8.88671875" style="94"/>
    <col min="11516" max="11516" width="3.109375" style="94" customWidth="1"/>
    <col min="11517" max="11517" width="66.109375" style="94" customWidth="1"/>
    <col min="11518" max="11520" width="13.6640625" style="94" customWidth="1"/>
    <col min="11521" max="11521" width="4.109375" style="94" customWidth="1"/>
    <col min="11522" max="11523" width="13.6640625" style="94" customWidth="1"/>
    <col min="11524" max="11771" width="8.88671875" style="94"/>
    <col min="11772" max="11772" width="3.109375" style="94" customWidth="1"/>
    <col min="11773" max="11773" width="66.109375" style="94" customWidth="1"/>
    <col min="11774" max="11776" width="13.6640625" style="94" customWidth="1"/>
    <col min="11777" max="11777" width="4.109375" style="94" customWidth="1"/>
    <col min="11778" max="11779" width="13.6640625" style="94" customWidth="1"/>
    <col min="11780" max="12027" width="8.88671875" style="94"/>
    <col min="12028" max="12028" width="3.109375" style="94" customWidth="1"/>
    <col min="12029" max="12029" width="66.109375" style="94" customWidth="1"/>
    <col min="12030" max="12032" width="13.6640625" style="94" customWidth="1"/>
    <col min="12033" max="12033" width="4.109375" style="94" customWidth="1"/>
    <col min="12034" max="12035" width="13.6640625" style="94" customWidth="1"/>
    <col min="12036" max="12283" width="8.88671875" style="94"/>
    <col min="12284" max="12284" width="3.109375" style="94" customWidth="1"/>
    <col min="12285" max="12285" width="66.109375" style="94" customWidth="1"/>
    <col min="12286" max="12288" width="13.6640625" style="94" customWidth="1"/>
    <col min="12289" max="12289" width="4.109375" style="94" customWidth="1"/>
    <col min="12290" max="12291" width="13.6640625" style="94" customWidth="1"/>
    <col min="12292" max="12539" width="8.88671875" style="94"/>
    <col min="12540" max="12540" width="3.109375" style="94" customWidth="1"/>
    <col min="12541" max="12541" width="66.109375" style="94" customWidth="1"/>
    <col min="12542" max="12544" width="13.6640625" style="94" customWidth="1"/>
    <col min="12545" max="12545" width="4.109375" style="94" customWidth="1"/>
    <col min="12546" max="12547" width="13.6640625" style="94" customWidth="1"/>
    <col min="12548" max="12795" width="8.88671875" style="94"/>
    <col min="12796" max="12796" width="3.109375" style="94" customWidth="1"/>
    <col min="12797" max="12797" width="66.109375" style="94" customWidth="1"/>
    <col min="12798" max="12800" width="13.6640625" style="94" customWidth="1"/>
    <col min="12801" max="12801" width="4.109375" style="94" customWidth="1"/>
    <col min="12802" max="12803" width="13.6640625" style="94" customWidth="1"/>
    <col min="12804" max="13051" width="8.88671875" style="94"/>
    <col min="13052" max="13052" width="3.109375" style="94" customWidth="1"/>
    <col min="13053" max="13053" width="66.109375" style="94" customWidth="1"/>
    <col min="13054" max="13056" width="13.6640625" style="94" customWidth="1"/>
    <col min="13057" max="13057" width="4.109375" style="94" customWidth="1"/>
    <col min="13058" max="13059" width="13.6640625" style="94" customWidth="1"/>
    <col min="13060" max="13307" width="8.88671875" style="94"/>
    <col min="13308" max="13308" width="3.109375" style="94" customWidth="1"/>
    <col min="13309" max="13309" width="66.109375" style="94" customWidth="1"/>
    <col min="13310" max="13312" width="13.6640625" style="94" customWidth="1"/>
    <col min="13313" max="13313" width="4.109375" style="94" customWidth="1"/>
    <col min="13314" max="13315" width="13.6640625" style="94" customWidth="1"/>
    <col min="13316" max="13563" width="8.88671875" style="94"/>
    <col min="13564" max="13564" width="3.109375" style="94" customWidth="1"/>
    <col min="13565" max="13565" width="66.109375" style="94" customWidth="1"/>
    <col min="13566" max="13568" width="13.6640625" style="94" customWidth="1"/>
    <col min="13569" max="13569" width="4.109375" style="94" customWidth="1"/>
    <col min="13570" max="13571" width="13.6640625" style="94" customWidth="1"/>
    <col min="13572" max="13819" width="8.88671875" style="94"/>
    <col min="13820" max="13820" width="3.109375" style="94" customWidth="1"/>
    <col min="13821" max="13821" width="66.109375" style="94" customWidth="1"/>
    <col min="13822" max="13824" width="13.6640625" style="94" customWidth="1"/>
    <col min="13825" max="13825" width="4.109375" style="94" customWidth="1"/>
    <col min="13826" max="13827" width="13.6640625" style="94" customWidth="1"/>
    <col min="13828" max="14075" width="8.88671875" style="94"/>
    <col min="14076" max="14076" width="3.109375" style="94" customWidth="1"/>
    <col min="14077" max="14077" width="66.109375" style="94" customWidth="1"/>
    <col min="14078" max="14080" width="13.6640625" style="94" customWidth="1"/>
    <col min="14081" max="14081" width="4.109375" style="94" customWidth="1"/>
    <col min="14082" max="14083" width="13.6640625" style="94" customWidth="1"/>
    <col min="14084" max="14331" width="8.88671875" style="94"/>
    <col min="14332" max="14332" width="3.109375" style="94" customWidth="1"/>
    <col min="14333" max="14333" width="66.109375" style="94" customWidth="1"/>
    <col min="14334" max="14336" width="13.6640625" style="94" customWidth="1"/>
    <col min="14337" max="14337" width="4.109375" style="94" customWidth="1"/>
    <col min="14338" max="14339" width="13.6640625" style="94" customWidth="1"/>
    <col min="14340" max="14587" width="8.88671875" style="94"/>
    <col min="14588" max="14588" width="3.109375" style="94" customWidth="1"/>
    <col min="14589" max="14589" width="66.109375" style="94" customWidth="1"/>
    <col min="14590" max="14592" width="13.6640625" style="94" customWidth="1"/>
    <col min="14593" max="14593" width="4.109375" style="94" customWidth="1"/>
    <col min="14594" max="14595" width="13.6640625" style="94" customWidth="1"/>
    <col min="14596" max="14843" width="8.88671875" style="94"/>
    <col min="14844" max="14844" width="3.109375" style="94" customWidth="1"/>
    <col min="14845" max="14845" width="66.109375" style="94" customWidth="1"/>
    <col min="14846" max="14848" width="13.6640625" style="94" customWidth="1"/>
    <col min="14849" max="14849" width="4.109375" style="94" customWidth="1"/>
    <col min="14850" max="14851" width="13.6640625" style="94" customWidth="1"/>
    <col min="14852" max="15099" width="8.88671875" style="94"/>
    <col min="15100" max="15100" width="3.109375" style="94" customWidth="1"/>
    <col min="15101" max="15101" width="66.109375" style="94" customWidth="1"/>
    <col min="15102" max="15104" width="13.6640625" style="94" customWidth="1"/>
    <col min="15105" max="15105" width="4.109375" style="94" customWidth="1"/>
    <col min="15106" max="15107" width="13.6640625" style="94" customWidth="1"/>
    <col min="15108" max="15355" width="8.88671875" style="94"/>
    <col min="15356" max="15356" width="3.109375" style="94" customWidth="1"/>
    <col min="15357" max="15357" width="66.109375" style="94" customWidth="1"/>
    <col min="15358" max="15360" width="13.6640625" style="94" customWidth="1"/>
    <col min="15361" max="15361" width="4.109375" style="94" customWidth="1"/>
    <col min="15362" max="15363" width="13.6640625" style="94" customWidth="1"/>
    <col min="15364" max="15611" width="8.88671875" style="94"/>
    <col min="15612" max="15612" width="3.109375" style="94" customWidth="1"/>
    <col min="15613" max="15613" width="66.109375" style="94" customWidth="1"/>
    <col min="15614" max="15616" width="13.6640625" style="94" customWidth="1"/>
    <col min="15617" max="15617" width="4.109375" style="94" customWidth="1"/>
    <col min="15618" max="15619" width="13.6640625" style="94" customWidth="1"/>
    <col min="15620" max="15867" width="8.88671875" style="94"/>
    <col min="15868" max="15868" width="3.109375" style="94" customWidth="1"/>
    <col min="15869" max="15869" width="66.109375" style="94" customWidth="1"/>
    <col min="15870" max="15872" width="13.6640625" style="94" customWidth="1"/>
    <col min="15873" max="15873" width="4.109375" style="94" customWidth="1"/>
    <col min="15874" max="15875" width="13.6640625" style="94" customWidth="1"/>
    <col min="15876" max="16123" width="8.88671875" style="94"/>
    <col min="16124" max="16124" width="3.109375" style="94" customWidth="1"/>
    <col min="16125" max="16125" width="66.109375" style="94" customWidth="1"/>
    <col min="16126" max="16128" width="13.6640625" style="94" customWidth="1"/>
    <col min="16129" max="16129" width="4.109375" style="94" customWidth="1"/>
    <col min="16130" max="16131" width="13.6640625" style="94" customWidth="1"/>
    <col min="16132" max="16384" width="8.88671875" style="94"/>
  </cols>
  <sheetData>
    <row r="1" spans="1:13" ht="15.75">
      <c r="A1" s="958" t="s">
        <v>1140</v>
      </c>
      <c r="B1" s="959"/>
    </row>
    <row r="3" spans="1:13" ht="15.75" customHeight="1">
      <c r="A3" s="74" t="str">
        <f>+[1]Summary!A1</f>
        <v>LHB</v>
      </c>
      <c r="C3" s="74" t="str">
        <f>+'Plan Summary'!B3</f>
        <v>ABMU</v>
      </c>
      <c r="D3" s="74"/>
      <c r="E3" s="142"/>
    </row>
    <row r="4" spans="1:13" ht="15.75" customHeight="1" thickBot="1">
      <c r="B4" s="146"/>
      <c r="G4" s="94"/>
      <c r="H4" s="94"/>
      <c r="I4" s="112">
        <v>0</v>
      </c>
      <c r="J4" s="143"/>
      <c r="K4" s="143"/>
      <c r="L4" s="143"/>
      <c r="M4" s="94"/>
    </row>
    <row r="5" spans="1:13" ht="15.75" customHeight="1" thickBot="1">
      <c r="A5" s="74"/>
      <c r="C5" s="963" t="s">
        <v>131</v>
      </c>
      <c r="D5" s="964"/>
      <c r="E5" s="965"/>
      <c r="G5" s="963" t="s">
        <v>1125</v>
      </c>
      <c r="H5" s="964"/>
      <c r="I5" s="965"/>
      <c r="J5" s="94"/>
      <c r="K5" s="963" t="s">
        <v>1126</v>
      </c>
      <c r="L5" s="964"/>
      <c r="M5" s="965"/>
    </row>
    <row r="6" spans="1:13" ht="15.75" customHeight="1">
      <c r="C6" s="75" t="s">
        <v>126</v>
      </c>
      <c r="D6" s="75" t="s">
        <v>127</v>
      </c>
      <c r="E6" s="766" t="s">
        <v>128</v>
      </c>
      <c r="G6" s="75" t="s">
        <v>126</v>
      </c>
      <c r="H6" s="75" t="s">
        <v>127</v>
      </c>
      <c r="I6" s="766" t="s">
        <v>128</v>
      </c>
      <c r="J6" s="94"/>
      <c r="K6" s="75" t="s">
        <v>126</v>
      </c>
      <c r="L6" s="75" t="s">
        <v>127</v>
      </c>
      <c r="M6" s="766" t="s">
        <v>128</v>
      </c>
    </row>
    <row r="7" spans="1:13" ht="15.75" customHeight="1" thickBot="1">
      <c r="C7" s="77" t="s">
        <v>129</v>
      </c>
      <c r="D7" s="77" t="s">
        <v>130</v>
      </c>
      <c r="E7" s="78" t="s">
        <v>129</v>
      </c>
      <c r="G7" s="77" t="s">
        <v>129</v>
      </c>
      <c r="H7" s="77" t="s">
        <v>130</v>
      </c>
      <c r="I7" s="78" t="s">
        <v>129</v>
      </c>
      <c r="J7" s="94"/>
      <c r="K7" s="77" t="s">
        <v>129</v>
      </c>
      <c r="L7" s="77" t="s">
        <v>130</v>
      </c>
      <c r="M7" s="78" t="s">
        <v>129</v>
      </c>
    </row>
    <row r="8" spans="1:13" ht="15.75" customHeight="1" thickBot="1">
      <c r="A8" s="106"/>
      <c r="B8" s="765"/>
      <c r="C8" s="75" t="s">
        <v>42</v>
      </c>
      <c r="D8" s="765" t="s">
        <v>42</v>
      </c>
      <c r="E8" s="75" t="s">
        <v>42</v>
      </c>
      <c r="F8" s="113"/>
      <c r="G8" s="75" t="s">
        <v>42</v>
      </c>
      <c r="H8" s="765" t="s">
        <v>42</v>
      </c>
      <c r="I8" s="75" t="s">
        <v>42</v>
      </c>
      <c r="J8" s="94"/>
      <c r="K8" s="75" t="s">
        <v>42</v>
      </c>
      <c r="L8" s="765" t="s">
        <v>42</v>
      </c>
      <c r="M8" s="75" t="s">
        <v>42</v>
      </c>
    </row>
    <row r="9" spans="1:13" ht="15.75" customHeight="1" thickBot="1">
      <c r="A9" s="163">
        <v>1</v>
      </c>
      <c r="B9" s="159" t="s">
        <v>125</v>
      </c>
      <c r="C9" s="87">
        <v>26.1</v>
      </c>
      <c r="D9" s="166">
        <v>26.1</v>
      </c>
      <c r="E9" s="87">
        <v>26.1</v>
      </c>
      <c r="F9" s="160"/>
      <c r="G9" s="87">
        <v>4</v>
      </c>
      <c r="H9" s="166">
        <v>4</v>
      </c>
      <c r="I9" s="87">
        <v>4</v>
      </c>
      <c r="J9" s="94"/>
      <c r="K9" s="87">
        <v>5</v>
      </c>
      <c r="L9" s="166">
        <v>5</v>
      </c>
      <c r="M9" s="87">
        <v>5</v>
      </c>
    </row>
    <row r="10" spans="1:13" ht="15.75" customHeight="1">
      <c r="A10" s="163">
        <v>2</v>
      </c>
      <c r="B10" s="95" t="s">
        <v>600</v>
      </c>
      <c r="C10" s="101">
        <v>1</v>
      </c>
      <c r="D10" s="114">
        <v>0</v>
      </c>
      <c r="E10" s="101">
        <v>0</v>
      </c>
      <c r="F10" s="160"/>
      <c r="G10" s="101">
        <v>1</v>
      </c>
      <c r="H10" s="114">
        <v>0</v>
      </c>
      <c r="I10" s="101">
        <v>0</v>
      </c>
      <c r="J10" s="94"/>
      <c r="K10" s="101">
        <v>1</v>
      </c>
      <c r="L10" s="114">
        <v>0</v>
      </c>
      <c r="M10" s="101">
        <v>0</v>
      </c>
    </row>
    <row r="11" spans="1:13" ht="15.75" customHeight="1">
      <c r="A11" s="163">
        <v>3</v>
      </c>
      <c r="B11" s="95" t="s">
        <v>601</v>
      </c>
      <c r="C11" s="101">
        <v>5</v>
      </c>
      <c r="D11" s="114">
        <v>0</v>
      </c>
      <c r="E11" s="101">
        <v>0</v>
      </c>
      <c r="F11" s="160"/>
      <c r="G11" s="101">
        <v>5</v>
      </c>
      <c r="H11" s="114">
        <v>0</v>
      </c>
      <c r="I11" s="101">
        <v>0</v>
      </c>
      <c r="J11" s="94"/>
      <c r="K11" s="101">
        <v>5</v>
      </c>
      <c r="L11" s="114">
        <v>0</v>
      </c>
      <c r="M11" s="101">
        <v>0</v>
      </c>
    </row>
    <row r="12" spans="1:13" ht="15.75" customHeight="1">
      <c r="A12" s="163">
        <v>4</v>
      </c>
      <c r="B12" s="95" t="s">
        <v>602</v>
      </c>
      <c r="C12" s="101">
        <v>0</v>
      </c>
      <c r="D12" s="114">
        <v>0</v>
      </c>
      <c r="E12" s="101">
        <v>-5</v>
      </c>
      <c r="F12" s="160"/>
      <c r="G12" s="101">
        <v>0</v>
      </c>
      <c r="H12" s="114">
        <v>0</v>
      </c>
      <c r="I12" s="101">
        <v>-4</v>
      </c>
      <c r="J12" s="94"/>
      <c r="K12" s="101">
        <v>0</v>
      </c>
      <c r="L12" s="114">
        <v>0</v>
      </c>
      <c r="M12" s="101">
        <v>-3</v>
      </c>
    </row>
    <row r="13" spans="1:13" ht="15.75" customHeight="1">
      <c r="A13" s="163">
        <v>5</v>
      </c>
      <c r="B13" s="95" t="s">
        <v>603</v>
      </c>
      <c r="C13" s="101">
        <v>2</v>
      </c>
      <c r="D13" s="114">
        <v>0</v>
      </c>
      <c r="E13" s="101">
        <v>0</v>
      </c>
      <c r="F13" s="160"/>
      <c r="G13" s="101">
        <v>2</v>
      </c>
      <c r="H13" s="114">
        <v>0</v>
      </c>
      <c r="I13" s="101">
        <v>0</v>
      </c>
      <c r="J13" s="94"/>
      <c r="K13" s="101">
        <v>2</v>
      </c>
      <c r="L13" s="114">
        <v>0</v>
      </c>
      <c r="M13" s="101">
        <v>0</v>
      </c>
    </row>
    <row r="14" spans="1:13" ht="15.75" customHeight="1">
      <c r="A14" s="163">
        <v>6</v>
      </c>
      <c r="B14" s="95" t="s">
        <v>604</v>
      </c>
      <c r="C14" s="101">
        <v>2</v>
      </c>
      <c r="D14" s="114">
        <v>0</v>
      </c>
      <c r="E14" s="101">
        <v>0</v>
      </c>
      <c r="F14" s="160"/>
      <c r="G14" s="101">
        <v>2</v>
      </c>
      <c r="H14" s="114">
        <v>0</v>
      </c>
      <c r="I14" s="101">
        <v>0</v>
      </c>
      <c r="J14" s="94"/>
      <c r="K14" s="101">
        <v>2</v>
      </c>
      <c r="L14" s="114">
        <v>0</v>
      </c>
      <c r="M14" s="101">
        <v>0</v>
      </c>
    </row>
    <row r="15" spans="1:13" ht="15.75" customHeight="1">
      <c r="A15" s="163">
        <v>7</v>
      </c>
      <c r="B15" s="161" t="s">
        <v>605</v>
      </c>
      <c r="C15" s="101">
        <v>2</v>
      </c>
      <c r="D15" s="114">
        <v>0</v>
      </c>
      <c r="E15" s="101">
        <v>0</v>
      </c>
      <c r="F15" s="160"/>
      <c r="G15" s="101">
        <v>0</v>
      </c>
      <c r="H15" s="114">
        <v>0</v>
      </c>
      <c r="I15" s="101">
        <v>0</v>
      </c>
      <c r="J15" s="94"/>
      <c r="K15" s="101">
        <v>0</v>
      </c>
      <c r="L15" s="114">
        <v>0</v>
      </c>
      <c r="M15" s="101">
        <v>0</v>
      </c>
    </row>
    <row r="16" spans="1:13" ht="15.75" customHeight="1">
      <c r="A16" s="163">
        <v>8</v>
      </c>
      <c r="B16" s="161" t="s">
        <v>606</v>
      </c>
      <c r="C16" s="101">
        <v>0</v>
      </c>
      <c r="D16" s="114">
        <v>0</v>
      </c>
      <c r="E16" s="101">
        <v>0</v>
      </c>
      <c r="F16" s="160"/>
      <c r="G16" s="101">
        <v>2</v>
      </c>
      <c r="H16" s="114">
        <v>0</v>
      </c>
      <c r="I16" s="101">
        <v>0</v>
      </c>
      <c r="J16" s="94"/>
      <c r="K16" s="101">
        <v>2</v>
      </c>
      <c r="L16" s="114">
        <v>0</v>
      </c>
      <c r="M16" s="101">
        <v>0</v>
      </c>
    </row>
    <row r="17" spans="1:13" ht="15.75" customHeight="1">
      <c r="A17" s="163">
        <v>9</v>
      </c>
      <c r="B17" s="162" t="s">
        <v>607</v>
      </c>
      <c r="C17" s="101">
        <v>1</v>
      </c>
      <c r="D17" s="114">
        <v>0</v>
      </c>
      <c r="E17" s="101">
        <v>0</v>
      </c>
      <c r="F17" s="160"/>
      <c r="G17" s="101">
        <v>1</v>
      </c>
      <c r="H17" s="114">
        <v>0</v>
      </c>
      <c r="I17" s="101">
        <v>0</v>
      </c>
      <c r="J17" s="94"/>
      <c r="K17" s="101">
        <v>1</v>
      </c>
      <c r="L17" s="114">
        <v>0</v>
      </c>
      <c r="M17" s="101">
        <v>0</v>
      </c>
    </row>
    <row r="18" spans="1:13" ht="15.75" customHeight="1">
      <c r="A18" s="163">
        <v>10</v>
      </c>
      <c r="B18" s="162" t="s">
        <v>608</v>
      </c>
      <c r="C18" s="101">
        <v>0</v>
      </c>
      <c r="D18" s="114">
        <v>0</v>
      </c>
      <c r="E18" s="101">
        <v>-5</v>
      </c>
      <c r="F18" s="160">
        <f t="shared" ref="F18:F24" si="0">IF(AND(SUM(C18:E18)&gt;0,B18=""),1,0)</f>
        <v>0</v>
      </c>
      <c r="G18" s="101">
        <v>0</v>
      </c>
      <c r="H18" s="114">
        <v>0</v>
      </c>
      <c r="I18" s="101">
        <v>-5</v>
      </c>
      <c r="J18" s="94"/>
      <c r="K18" s="101">
        <v>0</v>
      </c>
      <c r="L18" s="114">
        <v>0</v>
      </c>
      <c r="M18" s="101">
        <v>-5</v>
      </c>
    </row>
    <row r="19" spans="1:13" ht="15.75" customHeight="1">
      <c r="A19" s="163">
        <v>11</v>
      </c>
      <c r="B19" s="162" t="s">
        <v>609</v>
      </c>
      <c r="C19" s="101">
        <v>0</v>
      </c>
      <c r="D19" s="114">
        <v>0</v>
      </c>
      <c r="E19" s="101">
        <v>-1</v>
      </c>
      <c r="F19" s="160">
        <f t="shared" si="0"/>
        <v>0</v>
      </c>
      <c r="G19" s="101">
        <v>0</v>
      </c>
      <c r="H19" s="114">
        <v>0</v>
      </c>
      <c r="I19" s="101">
        <v>-1</v>
      </c>
      <c r="J19" s="94"/>
      <c r="K19" s="101">
        <v>0</v>
      </c>
      <c r="L19" s="114">
        <v>0</v>
      </c>
      <c r="M19" s="101">
        <v>-1</v>
      </c>
    </row>
    <row r="20" spans="1:13" ht="15.75" customHeight="1">
      <c r="A20" s="163">
        <v>12</v>
      </c>
      <c r="B20" s="162" t="s">
        <v>610</v>
      </c>
      <c r="C20" s="101">
        <v>0</v>
      </c>
      <c r="D20" s="114">
        <v>0</v>
      </c>
      <c r="E20" s="101">
        <v>-1</v>
      </c>
      <c r="F20" s="160">
        <f t="shared" si="0"/>
        <v>0</v>
      </c>
      <c r="G20" s="101">
        <v>0</v>
      </c>
      <c r="H20" s="114">
        <v>0</v>
      </c>
      <c r="I20" s="101">
        <v>-1</v>
      </c>
      <c r="J20" s="94"/>
      <c r="K20" s="101">
        <v>0</v>
      </c>
      <c r="L20" s="114">
        <v>0</v>
      </c>
      <c r="M20" s="101">
        <v>-1</v>
      </c>
    </row>
    <row r="21" spans="1:13" ht="15.75" customHeight="1">
      <c r="A21" s="163">
        <v>13</v>
      </c>
      <c r="B21" s="162" t="s">
        <v>611</v>
      </c>
      <c r="C21" s="101">
        <v>0</v>
      </c>
      <c r="D21" s="114">
        <v>0</v>
      </c>
      <c r="E21" s="101">
        <v>-1</v>
      </c>
      <c r="F21" s="160">
        <f>IF(AND(SUM(C21:E21)&gt;0,B21=""),1,0)</f>
        <v>0</v>
      </c>
      <c r="G21" s="101">
        <v>0</v>
      </c>
      <c r="H21" s="114">
        <v>0</v>
      </c>
      <c r="I21" s="101">
        <v>0</v>
      </c>
      <c r="J21" s="94"/>
      <c r="K21" s="101">
        <v>0</v>
      </c>
      <c r="L21" s="114">
        <v>0</v>
      </c>
      <c r="M21" s="101">
        <v>0</v>
      </c>
    </row>
    <row r="22" spans="1:13" ht="15.75" customHeight="1">
      <c r="A22" s="163">
        <v>14</v>
      </c>
      <c r="B22" s="162" t="s">
        <v>612</v>
      </c>
      <c r="C22" s="101">
        <v>0</v>
      </c>
      <c r="D22" s="114">
        <v>0</v>
      </c>
      <c r="E22" s="101">
        <v>-5</v>
      </c>
      <c r="F22" s="160">
        <f>IF(AND(SUM(C22:E22)&gt;0,B22=""),1,0)</f>
        <v>0</v>
      </c>
      <c r="G22" s="101">
        <v>0</v>
      </c>
      <c r="H22" s="114">
        <v>0</v>
      </c>
      <c r="I22" s="101">
        <v>-10</v>
      </c>
      <c r="J22" s="94"/>
      <c r="K22" s="101">
        <v>0</v>
      </c>
      <c r="L22" s="114">
        <v>0</v>
      </c>
      <c r="M22" s="101">
        <v>-10</v>
      </c>
    </row>
    <row r="23" spans="1:13" ht="15.75" customHeight="1">
      <c r="A23" s="163">
        <v>15</v>
      </c>
      <c r="B23" s="162"/>
      <c r="C23" s="101">
        <v>0</v>
      </c>
      <c r="D23" s="114">
        <v>0</v>
      </c>
      <c r="E23" s="101">
        <v>0</v>
      </c>
      <c r="F23" s="160">
        <f>IF(AND(SUM(C23:E23)&gt;0,B23=""),1,0)</f>
        <v>0</v>
      </c>
      <c r="G23" s="101">
        <v>0</v>
      </c>
      <c r="H23" s="114">
        <v>0</v>
      </c>
      <c r="I23" s="101">
        <v>-1</v>
      </c>
      <c r="J23" s="94"/>
      <c r="K23" s="101">
        <v>0</v>
      </c>
      <c r="L23" s="114">
        <v>0</v>
      </c>
      <c r="M23" s="101">
        <v>-1</v>
      </c>
    </row>
    <row r="24" spans="1:13" ht="15.75" customHeight="1">
      <c r="A24" s="163">
        <v>16</v>
      </c>
      <c r="B24" s="162"/>
      <c r="C24" s="101"/>
      <c r="D24" s="114"/>
      <c r="E24" s="101"/>
      <c r="F24" s="160">
        <f t="shared" si="0"/>
        <v>0</v>
      </c>
      <c r="G24" s="101"/>
      <c r="H24" s="114"/>
      <c r="I24" s="101"/>
      <c r="J24" s="94"/>
      <c r="K24" s="101"/>
      <c r="L24" s="114"/>
      <c r="M24" s="101"/>
    </row>
    <row r="25" spans="1:13" ht="15.75" customHeight="1">
      <c r="A25" s="163">
        <v>17</v>
      </c>
      <c r="B25" s="162"/>
      <c r="C25" s="101"/>
      <c r="D25" s="114"/>
      <c r="E25" s="101"/>
      <c r="F25" s="160"/>
      <c r="G25" s="101"/>
      <c r="H25" s="114"/>
      <c r="I25" s="101"/>
      <c r="J25" s="94"/>
      <c r="K25" s="101"/>
      <c r="L25" s="114"/>
      <c r="M25" s="101"/>
    </row>
    <row r="26" spans="1:13" ht="15.75" customHeight="1">
      <c r="A26" s="163">
        <v>18</v>
      </c>
      <c r="B26" s="162"/>
      <c r="C26" s="101"/>
      <c r="D26" s="114"/>
      <c r="E26" s="101"/>
      <c r="F26" s="160">
        <f t="shared" ref="F26:F27" si="1">IF(AND(SUM(C26:E26)&gt;0,B26=""),1,0)</f>
        <v>0</v>
      </c>
      <c r="G26" s="101"/>
      <c r="H26" s="114"/>
      <c r="I26" s="101"/>
      <c r="J26" s="94"/>
      <c r="K26" s="101"/>
      <c r="L26" s="114"/>
      <c r="M26" s="101"/>
    </row>
    <row r="27" spans="1:13" ht="15.75" customHeight="1" thickBot="1">
      <c r="A27" s="163">
        <v>19</v>
      </c>
      <c r="B27" s="162"/>
      <c r="C27" s="101"/>
      <c r="D27" s="114"/>
      <c r="E27" s="101"/>
      <c r="F27" s="160">
        <f t="shared" si="1"/>
        <v>0</v>
      </c>
      <c r="G27" s="101"/>
      <c r="H27" s="114"/>
      <c r="I27" s="101"/>
      <c r="J27" s="94"/>
      <c r="K27" s="101"/>
      <c r="L27" s="114"/>
      <c r="M27" s="101"/>
    </row>
    <row r="28" spans="1:13" ht="15.75" customHeight="1" thickBot="1">
      <c r="A28" s="82">
        <v>20</v>
      </c>
      <c r="B28" s="164"/>
      <c r="C28" s="87">
        <f>SUM(C10:C27)</f>
        <v>13</v>
      </c>
      <c r="D28" s="166"/>
      <c r="E28" s="87">
        <f>SUM(E10:E27)</f>
        <v>-18</v>
      </c>
      <c r="F28" s="97">
        <f>SUM(F16:F27)</f>
        <v>0</v>
      </c>
      <c r="G28" s="87">
        <f>SUM(G10:G27)</f>
        <v>13</v>
      </c>
      <c r="H28" s="87">
        <f>SUM(H10:H27)</f>
        <v>0</v>
      </c>
      <c r="I28" s="87">
        <f>SUM(I10:I27)</f>
        <v>-22</v>
      </c>
      <c r="J28" s="94"/>
      <c r="K28" s="87">
        <f>SUM(K10:K27)</f>
        <v>13</v>
      </c>
      <c r="L28" s="87">
        <f>SUM(L10:L27)</f>
        <v>0</v>
      </c>
      <c r="M28" s="87">
        <f>SUM(M10:M27)</f>
        <v>-21</v>
      </c>
    </row>
    <row r="29" spans="1:13" ht="15.75" customHeight="1" thickBot="1">
      <c r="A29" s="148"/>
      <c r="B29" s="148"/>
      <c r="C29" s="149"/>
      <c r="D29" s="149"/>
      <c r="E29" s="149"/>
      <c r="F29" s="97"/>
      <c r="G29" s="149"/>
      <c r="H29" s="149"/>
      <c r="I29" s="149"/>
      <c r="J29" s="94"/>
      <c r="K29" s="149"/>
      <c r="L29" s="149"/>
      <c r="M29" s="149"/>
    </row>
    <row r="30" spans="1:13" ht="15.75" customHeight="1" thickBot="1">
      <c r="A30" s="96">
        <v>21</v>
      </c>
      <c r="B30" s="147"/>
      <c r="C30" s="87">
        <f>SUM(C9+C28)</f>
        <v>39.1</v>
      </c>
      <c r="D30" s="87">
        <f>SUM(D9)</f>
        <v>26.1</v>
      </c>
      <c r="E30" s="87">
        <f>SUM(E9+E28)</f>
        <v>8.1000000000000014</v>
      </c>
      <c r="G30" s="87">
        <f>SUM(G9+G28)</f>
        <v>17</v>
      </c>
      <c r="H30" s="87">
        <f>SUM(H9+H28)</f>
        <v>4</v>
      </c>
      <c r="I30" s="87">
        <f>SUM(I9+I28)</f>
        <v>-18</v>
      </c>
      <c r="J30" s="94"/>
      <c r="K30" s="87">
        <f>SUM(K9+K28)</f>
        <v>18</v>
      </c>
      <c r="L30" s="87">
        <f>SUM(L9+L28)</f>
        <v>5</v>
      </c>
      <c r="M30" s="87">
        <f>SUM(M9+M28)</f>
        <v>-16</v>
      </c>
    </row>
    <row r="31" spans="1:13">
      <c r="G31" s="94"/>
      <c r="H31" s="94"/>
      <c r="I31" s="143"/>
      <c r="J31" s="143"/>
      <c r="K31" s="143"/>
      <c r="L31" s="143"/>
      <c r="M31" s="94"/>
    </row>
    <row r="32" spans="1:13">
      <c r="G32" s="94"/>
      <c r="H32" s="94"/>
      <c r="I32" s="143"/>
      <c r="J32" s="143"/>
      <c r="K32" s="143"/>
      <c r="L32" s="143"/>
      <c r="M32" s="94"/>
    </row>
    <row r="33" spans="1:13">
      <c r="G33" s="94"/>
      <c r="H33" s="94"/>
      <c r="I33" s="143"/>
      <c r="J33" s="143"/>
      <c r="K33" s="143"/>
      <c r="L33" s="143"/>
      <c r="M33" s="94"/>
    </row>
    <row r="34" spans="1:13">
      <c r="G34" s="94"/>
      <c r="H34" s="94"/>
      <c r="I34" s="143"/>
      <c r="J34" s="143"/>
      <c r="K34" s="143"/>
      <c r="L34" s="143"/>
      <c r="M34" s="94"/>
    </row>
    <row r="35" spans="1:13">
      <c r="G35" s="94"/>
      <c r="H35" s="94"/>
      <c r="I35" s="143"/>
      <c r="J35" s="143"/>
      <c r="K35" s="143"/>
      <c r="L35" s="143"/>
      <c r="M35" s="94"/>
    </row>
    <row r="36" spans="1:13">
      <c r="G36" s="94"/>
      <c r="H36" s="94"/>
      <c r="I36" s="143"/>
      <c r="J36" s="143"/>
      <c r="K36" s="143"/>
      <c r="L36" s="143"/>
      <c r="M36" s="94"/>
    </row>
    <row r="37" spans="1:13">
      <c r="G37" s="94"/>
      <c r="H37" s="94"/>
      <c r="I37" s="143"/>
      <c r="J37" s="143"/>
      <c r="K37" s="143"/>
      <c r="L37" s="143"/>
      <c r="M37" s="94"/>
    </row>
    <row r="38" spans="1:13">
      <c r="G38" s="94"/>
      <c r="H38" s="94"/>
      <c r="I38" s="143"/>
      <c r="J38" s="143"/>
      <c r="K38" s="143"/>
      <c r="L38" s="143"/>
      <c r="M38" s="94"/>
    </row>
    <row r="39" spans="1:13">
      <c r="G39" s="94"/>
      <c r="H39" s="94"/>
      <c r="I39" s="143"/>
      <c r="J39" s="143"/>
      <c r="K39" s="143"/>
      <c r="L39" s="143"/>
      <c r="M39" s="94"/>
    </row>
    <row r="40" spans="1:13">
      <c r="G40" s="94"/>
      <c r="H40" s="94"/>
      <c r="I40" s="143"/>
      <c r="J40" s="143"/>
      <c r="K40" s="143"/>
      <c r="L40" s="143"/>
      <c r="M40" s="94"/>
    </row>
    <row r="41" spans="1:13" ht="15.75" thickBot="1">
      <c r="B41" s="778"/>
      <c r="G41" s="94"/>
      <c r="H41" s="94"/>
      <c r="I41" s="143"/>
      <c r="J41" s="143"/>
      <c r="K41" s="143"/>
      <c r="L41" s="143"/>
      <c r="M41" s="94"/>
    </row>
    <row r="42" spans="1:13" ht="15.75">
      <c r="A42" s="74" t="s">
        <v>132</v>
      </c>
      <c r="E42" s="144" t="s">
        <v>31</v>
      </c>
      <c r="G42" s="144" t="s">
        <v>32</v>
      </c>
      <c r="H42" s="145" t="s">
        <v>33</v>
      </c>
      <c r="I42" s="143"/>
      <c r="J42" s="143"/>
      <c r="K42" s="143"/>
      <c r="L42" s="143"/>
      <c r="M42" s="94"/>
    </row>
    <row r="43" spans="1:13" ht="16.5" thickBot="1">
      <c r="E43" s="77"/>
      <c r="G43" s="77"/>
      <c r="H43" s="78"/>
      <c r="I43" s="143"/>
      <c r="J43" s="143"/>
      <c r="K43" s="143"/>
      <c r="L43" s="143"/>
      <c r="M43" s="94"/>
    </row>
    <row r="44" spans="1:13" ht="15.75">
      <c r="A44" s="106"/>
      <c r="B44" s="765"/>
      <c r="C44" s="765"/>
      <c r="D44" s="765"/>
      <c r="E44" s="75" t="s">
        <v>42</v>
      </c>
      <c r="F44" s="167"/>
      <c r="G44" s="75" t="s">
        <v>42</v>
      </c>
      <c r="H44" s="766" t="s">
        <v>42</v>
      </c>
      <c r="I44" s="143"/>
      <c r="J44" s="143"/>
      <c r="K44" s="143"/>
      <c r="L44" s="143"/>
      <c r="M44" s="94"/>
    </row>
    <row r="45" spans="1:13" ht="15.75">
      <c r="A45" s="163">
        <v>1</v>
      </c>
      <c r="B45" s="162" t="s">
        <v>614</v>
      </c>
      <c r="C45" s="162"/>
      <c r="D45" s="162"/>
      <c r="E45" s="101" t="s">
        <v>613</v>
      </c>
      <c r="F45" s="160"/>
      <c r="G45" s="101" t="s">
        <v>613</v>
      </c>
      <c r="H45" s="99" t="s">
        <v>613</v>
      </c>
      <c r="I45" s="143"/>
      <c r="J45" s="143"/>
      <c r="K45" s="143"/>
      <c r="L45" s="143"/>
      <c r="M45" s="94"/>
    </row>
    <row r="46" spans="1:13" ht="15.75">
      <c r="A46" s="163">
        <v>2</v>
      </c>
      <c r="B46" s="162"/>
      <c r="C46" s="162"/>
      <c r="D46" s="162"/>
      <c r="E46" s="101"/>
      <c r="F46" s="160"/>
      <c r="G46" s="101"/>
      <c r="H46" s="99"/>
      <c r="I46" s="143"/>
      <c r="J46" s="143"/>
      <c r="K46" s="143"/>
      <c r="L46" s="143"/>
      <c r="M46" s="94"/>
    </row>
    <row r="47" spans="1:13" ht="15.75">
      <c r="A47" s="163">
        <v>3</v>
      </c>
      <c r="B47" s="162"/>
      <c r="C47" s="162"/>
      <c r="D47" s="162"/>
      <c r="E47" s="101"/>
      <c r="F47" s="160"/>
      <c r="G47" s="101"/>
      <c r="H47" s="99"/>
      <c r="I47" s="143"/>
      <c r="J47" s="143"/>
      <c r="K47" s="143"/>
      <c r="L47" s="143"/>
      <c r="M47" s="94"/>
    </row>
    <row r="48" spans="1:13" ht="15.75">
      <c r="A48" s="163">
        <v>4</v>
      </c>
      <c r="B48" s="162"/>
      <c r="C48" s="162"/>
      <c r="D48" s="162"/>
      <c r="E48" s="101"/>
      <c r="F48" s="160"/>
      <c r="G48" s="101"/>
      <c r="H48" s="99"/>
      <c r="I48" s="143"/>
      <c r="J48" s="143"/>
      <c r="K48" s="143"/>
      <c r="L48" s="143"/>
      <c r="M48" s="94"/>
    </row>
    <row r="49" spans="1:13" ht="15.75">
      <c r="A49" s="163">
        <v>5</v>
      </c>
      <c r="B49" s="162"/>
      <c r="C49" s="162"/>
      <c r="D49" s="162"/>
      <c r="E49" s="101"/>
      <c r="F49" s="160"/>
      <c r="G49" s="101"/>
      <c r="H49" s="99"/>
      <c r="I49" s="143"/>
      <c r="J49" s="143"/>
      <c r="K49" s="143"/>
      <c r="L49" s="143"/>
      <c r="M49" s="94"/>
    </row>
    <row r="50" spans="1:13" ht="15.75">
      <c r="A50" s="163">
        <v>6</v>
      </c>
      <c r="B50" s="162"/>
      <c r="C50" s="162"/>
      <c r="D50" s="162"/>
      <c r="E50" s="101"/>
      <c r="F50" s="160"/>
      <c r="G50" s="101"/>
      <c r="H50" s="99"/>
      <c r="I50" s="143"/>
      <c r="J50" s="143"/>
      <c r="K50" s="143"/>
      <c r="L50" s="143"/>
      <c r="M50" s="94"/>
    </row>
    <row r="51" spans="1:13" ht="15.75">
      <c r="A51" s="163">
        <v>7</v>
      </c>
      <c r="B51" s="162"/>
      <c r="C51" s="162"/>
      <c r="D51" s="162"/>
      <c r="E51" s="101"/>
      <c r="F51" s="160"/>
      <c r="G51" s="101"/>
      <c r="H51" s="99"/>
      <c r="I51" s="143"/>
      <c r="J51" s="143"/>
      <c r="K51" s="143"/>
      <c r="L51" s="143"/>
      <c r="M51" s="94"/>
    </row>
    <row r="52" spans="1:13" ht="15.75">
      <c r="A52" s="163">
        <v>8</v>
      </c>
      <c r="B52" s="162"/>
      <c r="C52" s="162"/>
      <c r="D52" s="162"/>
      <c r="E52" s="101"/>
      <c r="F52" s="160"/>
      <c r="G52" s="101"/>
      <c r="H52" s="99"/>
      <c r="I52" s="143"/>
      <c r="J52" s="143"/>
      <c r="K52" s="143"/>
      <c r="L52" s="143"/>
      <c r="M52" s="94"/>
    </row>
    <row r="53" spans="1:13" ht="15.75">
      <c r="A53" s="163">
        <v>9</v>
      </c>
      <c r="B53" s="162"/>
      <c r="C53" s="162"/>
      <c r="D53" s="162"/>
      <c r="E53" s="101"/>
      <c r="F53" s="160"/>
      <c r="G53" s="101"/>
      <c r="H53" s="99"/>
      <c r="I53" s="143"/>
      <c r="J53" s="143"/>
      <c r="K53" s="143"/>
      <c r="L53" s="143"/>
      <c r="M53" s="94"/>
    </row>
    <row r="54" spans="1:13" ht="15.75">
      <c r="A54" s="163">
        <v>10</v>
      </c>
      <c r="B54" s="162"/>
      <c r="C54" s="162"/>
      <c r="D54" s="162"/>
      <c r="E54" s="101"/>
      <c r="F54" s="160">
        <f t="shared" ref="F54:F60" si="2">IF(AND(SUM(C54:E54)&gt;0,B54=""),1,0)</f>
        <v>0</v>
      </c>
      <c r="G54" s="101"/>
      <c r="H54" s="99"/>
      <c r="I54" s="143"/>
      <c r="J54" s="143"/>
      <c r="K54" s="143"/>
      <c r="L54" s="143"/>
      <c r="M54" s="94"/>
    </row>
    <row r="55" spans="1:13" ht="15.75">
      <c r="A55" s="163">
        <v>11</v>
      </c>
      <c r="B55" s="162"/>
      <c r="C55" s="162"/>
      <c r="D55" s="162"/>
      <c r="E55" s="101"/>
      <c r="F55" s="160">
        <f t="shared" si="2"/>
        <v>0</v>
      </c>
      <c r="G55" s="101"/>
      <c r="H55" s="99"/>
      <c r="I55" s="143"/>
      <c r="J55" s="143"/>
      <c r="K55" s="143"/>
      <c r="L55" s="143"/>
      <c r="M55" s="94"/>
    </row>
    <row r="56" spans="1:13" ht="15.75">
      <c r="A56" s="163">
        <v>12</v>
      </c>
      <c r="B56" s="162"/>
      <c r="C56" s="162"/>
      <c r="D56" s="162"/>
      <c r="E56" s="101"/>
      <c r="F56" s="160">
        <f t="shared" si="2"/>
        <v>0</v>
      </c>
      <c r="G56" s="101"/>
      <c r="H56" s="99"/>
      <c r="I56" s="143"/>
      <c r="J56" s="143"/>
      <c r="K56" s="143"/>
      <c r="L56" s="143"/>
      <c r="M56" s="94"/>
    </row>
    <row r="57" spans="1:13" ht="15.75">
      <c r="A57" s="163">
        <v>13</v>
      </c>
      <c r="B57" s="162"/>
      <c r="C57" s="162"/>
      <c r="D57" s="162"/>
      <c r="E57" s="101"/>
      <c r="F57" s="160">
        <f t="shared" si="2"/>
        <v>0</v>
      </c>
      <c r="G57" s="101"/>
      <c r="H57" s="99"/>
      <c r="I57" s="143"/>
      <c r="J57" s="143"/>
      <c r="K57" s="143"/>
      <c r="L57" s="143"/>
      <c r="M57" s="94"/>
    </row>
    <row r="58" spans="1:13" ht="15.75">
      <c r="A58" s="163">
        <v>14</v>
      </c>
      <c r="B58" s="162"/>
      <c r="C58" s="162"/>
      <c r="D58" s="162"/>
      <c r="E58" s="101"/>
      <c r="F58" s="160">
        <f t="shared" si="2"/>
        <v>0</v>
      </c>
      <c r="G58" s="101"/>
      <c r="H58" s="99"/>
      <c r="I58" s="143"/>
      <c r="J58" s="143"/>
      <c r="K58" s="143"/>
      <c r="L58" s="143"/>
      <c r="M58" s="94"/>
    </row>
    <row r="59" spans="1:13" ht="15.75">
      <c r="A59" s="163">
        <v>15</v>
      </c>
      <c r="B59" s="162"/>
      <c r="C59" s="162"/>
      <c r="D59" s="162"/>
      <c r="E59" s="101"/>
      <c r="F59" s="160">
        <f t="shared" si="2"/>
        <v>0</v>
      </c>
      <c r="G59" s="101"/>
      <c r="H59" s="99"/>
      <c r="I59" s="143"/>
      <c r="J59" s="143"/>
      <c r="K59" s="143"/>
      <c r="L59" s="143"/>
      <c r="M59" s="94"/>
    </row>
    <row r="60" spans="1:13" ht="15.75">
      <c r="A60" s="163">
        <v>16</v>
      </c>
      <c r="B60" s="162"/>
      <c r="C60" s="162"/>
      <c r="D60" s="162"/>
      <c r="E60" s="101"/>
      <c r="F60" s="160">
        <f t="shared" si="2"/>
        <v>0</v>
      </c>
      <c r="G60" s="101"/>
      <c r="H60" s="99"/>
      <c r="I60" s="143"/>
      <c r="J60" s="143"/>
      <c r="K60" s="143"/>
      <c r="L60" s="143"/>
      <c r="M60" s="94"/>
    </row>
    <row r="61" spans="1:13" ht="15.75">
      <c r="A61" s="163">
        <v>17</v>
      </c>
      <c r="B61" s="162"/>
      <c r="C61" s="162"/>
      <c r="D61" s="162"/>
      <c r="E61" s="101"/>
      <c r="F61" s="160"/>
      <c r="G61" s="101"/>
      <c r="H61" s="99"/>
      <c r="I61" s="143"/>
      <c r="J61" s="143"/>
      <c r="K61" s="143"/>
      <c r="L61" s="143"/>
      <c r="M61" s="94"/>
    </row>
    <row r="62" spans="1:13" ht="15.75">
      <c r="A62" s="163">
        <v>18</v>
      </c>
      <c r="B62" s="162"/>
      <c r="C62" s="162"/>
      <c r="D62" s="162"/>
      <c r="E62" s="101"/>
      <c r="F62" s="160">
        <f t="shared" ref="F62:F63" si="3">IF(AND(SUM(C62:E62)&gt;0,B62=""),1,0)</f>
        <v>0</v>
      </c>
      <c r="G62" s="101"/>
      <c r="H62" s="99"/>
      <c r="I62" s="143"/>
      <c r="J62" s="143"/>
      <c r="K62" s="143"/>
      <c r="L62" s="143"/>
      <c r="M62" s="94"/>
    </row>
    <row r="63" spans="1:13" ht="16.5" thickBot="1">
      <c r="A63" s="163">
        <v>19</v>
      </c>
      <c r="B63" s="162"/>
      <c r="C63" s="162"/>
      <c r="D63" s="162"/>
      <c r="E63" s="101"/>
      <c r="F63" s="160">
        <f t="shared" si="3"/>
        <v>0</v>
      </c>
      <c r="G63" s="101"/>
      <c r="H63" s="99"/>
      <c r="I63" s="143"/>
      <c r="J63" s="143"/>
      <c r="K63" s="143"/>
      <c r="L63" s="143"/>
      <c r="M63" s="94"/>
    </row>
    <row r="64" spans="1:13" ht="16.5" thickBot="1">
      <c r="A64" s="82">
        <v>20</v>
      </c>
      <c r="B64" s="150"/>
      <c r="C64" s="165"/>
      <c r="D64" s="165"/>
      <c r="E64" s="87">
        <f>SUM(E46:E63)</f>
        <v>0</v>
      </c>
      <c r="F64" s="168">
        <f>SUM(F52:F63)</f>
        <v>0</v>
      </c>
      <c r="G64" s="87">
        <f>SUM(G46:G63)</f>
        <v>0</v>
      </c>
      <c r="H64" s="89">
        <f>SUM(H46:H63)</f>
        <v>0</v>
      </c>
      <c r="I64" s="143"/>
      <c r="J64" s="143"/>
      <c r="K64" s="143"/>
      <c r="L64" s="143"/>
      <c r="M64" s="94"/>
    </row>
    <row r="65" spans="7:13">
      <c r="G65" s="94"/>
      <c r="H65" s="94"/>
      <c r="I65" s="143"/>
      <c r="J65" s="143"/>
      <c r="K65" s="143"/>
      <c r="L65" s="143"/>
      <c r="M65" s="94"/>
    </row>
    <row r="66" spans="7:13">
      <c r="G66" s="94"/>
      <c r="H66" s="94"/>
      <c r="I66" s="143"/>
      <c r="J66" s="143"/>
      <c r="K66" s="143"/>
      <c r="L66" s="143"/>
      <c r="M66" s="94"/>
    </row>
    <row r="67" spans="7:13">
      <c r="G67" s="94"/>
      <c r="H67" s="94"/>
      <c r="I67" s="143"/>
      <c r="J67" s="143"/>
      <c r="K67" s="143"/>
      <c r="L67" s="143"/>
      <c r="M67" s="94"/>
    </row>
    <row r="68" spans="7:13">
      <c r="G68" s="94"/>
      <c r="H68" s="94"/>
      <c r="I68" s="143"/>
      <c r="J68" s="143"/>
      <c r="K68" s="143"/>
      <c r="L68" s="143"/>
      <c r="M68" s="94"/>
    </row>
    <row r="69" spans="7:13">
      <c r="G69" s="94"/>
      <c r="H69" s="94"/>
      <c r="I69" s="143"/>
      <c r="J69" s="143"/>
      <c r="K69" s="143"/>
      <c r="L69" s="143"/>
      <c r="M69" s="94"/>
    </row>
    <row r="70" spans="7:13">
      <c r="G70" s="94"/>
      <c r="H70" s="94"/>
      <c r="I70" s="143"/>
      <c r="J70" s="143"/>
      <c r="K70" s="143"/>
      <c r="L70" s="143"/>
      <c r="M70" s="94"/>
    </row>
    <row r="71" spans="7:13">
      <c r="G71" s="94"/>
      <c r="H71" s="94"/>
      <c r="I71" s="143"/>
      <c r="J71" s="143"/>
      <c r="K71" s="143"/>
      <c r="L71" s="143"/>
      <c r="M71" s="94"/>
    </row>
    <row r="72" spans="7:13">
      <c r="G72" s="94"/>
      <c r="H72" s="94"/>
      <c r="I72" s="143"/>
      <c r="J72" s="143"/>
      <c r="K72" s="143"/>
      <c r="L72" s="143"/>
      <c r="M72" s="94"/>
    </row>
    <row r="73" spans="7:13">
      <c r="G73" s="94"/>
      <c r="H73" s="94"/>
      <c r="I73" s="143"/>
      <c r="J73" s="143"/>
      <c r="K73" s="143"/>
      <c r="L73" s="143"/>
      <c r="M73" s="94"/>
    </row>
    <row r="74" spans="7:13">
      <c r="G74" s="94"/>
      <c r="H74" s="94"/>
      <c r="I74" s="143"/>
      <c r="J74" s="143"/>
      <c r="K74" s="143"/>
      <c r="L74" s="143"/>
      <c r="M74" s="94"/>
    </row>
    <row r="75" spans="7:13">
      <c r="G75" s="94"/>
      <c r="H75" s="94"/>
      <c r="I75" s="143"/>
      <c r="J75" s="143"/>
      <c r="K75" s="143"/>
      <c r="L75" s="143"/>
      <c r="M75" s="94"/>
    </row>
  </sheetData>
  <mergeCells count="4">
    <mergeCell ref="G5:I5"/>
    <mergeCell ref="K5:M5"/>
    <mergeCell ref="C5:E5"/>
    <mergeCell ref="A1:B1"/>
  </mergeCells>
  <dataValidations disablePrompts="1" count="1">
    <dataValidation allowBlank="1" showErrorMessage="1" errorTitle="Insufficient Data" error="Please complete the &quot;Overview Of Key Risk Affecting Forecast Outturn&quot; column before inputting data" promptTitle="Insufficient data" prompt="Please complete the &quot;Overview Of Key Risk Affecting Forecast Outturn&quot; column before inputting data" sqref="WVJ983046 IT10 SP10 ACL10 AMH10 AWD10 BFZ10 BPV10 BZR10 CJN10 CTJ10 DDF10 DNB10 DWX10 EGT10 EQP10 FAL10 FKH10 FUD10 GDZ10 GNV10 GXR10 HHN10 HRJ10 IBF10 ILB10 IUX10 JET10 JOP10 JYL10 KIH10 KSD10 LBZ10 LLV10 LVR10 MFN10 MPJ10 MZF10 NJB10 NSX10 OCT10 OMP10 OWL10 PGH10 PQD10 PZZ10 QJV10 QTR10 RDN10 RNJ10 RXF10 SHB10 SQX10 TAT10 TKP10 TUL10 UEH10 UOD10 UXZ10 VHV10 VRR10 WBN10 WLJ10 WVF10 IT65542 SP65542 ACL65542 AMH65542 AWD65542 BFZ65542 BPV65542 BZR65542 CJN65542 CTJ65542 DDF65542 DNB65542 DWX65542 EGT65542 EQP65542 FAL65542 FKH65542 FUD65542 GDZ65542 GNV65542 GXR65542 HHN65542 HRJ65542 IBF65542 ILB65542 IUX65542 JET65542 JOP65542 JYL65542 KIH65542 KSD65542 LBZ65542 LLV65542 LVR65542 MFN65542 MPJ65542 MZF65542 NJB65542 NSX65542 OCT65542 OMP65542 OWL65542 PGH65542 PQD65542 PZZ65542 QJV65542 QTR65542 RDN65542 RNJ65542 RXF65542 SHB65542 SQX65542 TAT65542 TKP65542 TUL65542 UEH65542 UOD65542 UXZ65542 VHV65542 VRR65542 WBN65542 WLJ65542 WVF65542 IT131078 SP131078 ACL131078 AMH131078 AWD131078 BFZ131078 BPV131078 BZR131078 CJN131078 CTJ131078 DDF131078 DNB131078 DWX131078 EGT131078 EQP131078 FAL131078 FKH131078 FUD131078 GDZ131078 GNV131078 GXR131078 HHN131078 HRJ131078 IBF131078 ILB131078 IUX131078 JET131078 JOP131078 JYL131078 KIH131078 KSD131078 LBZ131078 LLV131078 LVR131078 MFN131078 MPJ131078 MZF131078 NJB131078 NSX131078 OCT131078 OMP131078 OWL131078 PGH131078 PQD131078 PZZ131078 QJV131078 QTR131078 RDN131078 RNJ131078 RXF131078 SHB131078 SQX131078 TAT131078 TKP131078 TUL131078 UEH131078 UOD131078 UXZ131078 VHV131078 VRR131078 WBN131078 WLJ131078 WVF131078 IT196614 SP196614 ACL196614 AMH196614 AWD196614 BFZ196614 BPV196614 BZR196614 CJN196614 CTJ196614 DDF196614 DNB196614 DWX196614 EGT196614 EQP196614 FAL196614 FKH196614 FUD196614 GDZ196614 GNV196614 GXR196614 HHN196614 HRJ196614 IBF196614 ILB196614 IUX196614 JET196614 JOP196614 JYL196614 KIH196614 KSD196614 LBZ196614 LLV196614 LVR196614 MFN196614 MPJ196614 MZF196614 NJB196614 NSX196614 OCT196614 OMP196614 OWL196614 PGH196614 PQD196614 PZZ196614 QJV196614 QTR196614 RDN196614 RNJ196614 RXF196614 SHB196614 SQX196614 TAT196614 TKP196614 TUL196614 UEH196614 UOD196614 UXZ196614 VHV196614 VRR196614 WBN196614 WLJ196614 WVF196614 IT262150 SP262150 ACL262150 AMH262150 AWD262150 BFZ262150 BPV262150 BZR262150 CJN262150 CTJ262150 DDF262150 DNB262150 DWX262150 EGT262150 EQP262150 FAL262150 FKH262150 FUD262150 GDZ262150 GNV262150 GXR262150 HHN262150 HRJ262150 IBF262150 ILB262150 IUX262150 JET262150 JOP262150 JYL262150 KIH262150 KSD262150 LBZ262150 LLV262150 LVR262150 MFN262150 MPJ262150 MZF262150 NJB262150 NSX262150 OCT262150 OMP262150 OWL262150 PGH262150 PQD262150 PZZ262150 QJV262150 QTR262150 RDN262150 RNJ262150 RXF262150 SHB262150 SQX262150 TAT262150 TKP262150 TUL262150 UEH262150 UOD262150 UXZ262150 VHV262150 VRR262150 WBN262150 WLJ262150 WVF262150 IT327686 SP327686 ACL327686 AMH327686 AWD327686 BFZ327686 BPV327686 BZR327686 CJN327686 CTJ327686 DDF327686 DNB327686 DWX327686 EGT327686 EQP327686 FAL327686 FKH327686 FUD327686 GDZ327686 GNV327686 GXR327686 HHN327686 HRJ327686 IBF327686 ILB327686 IUX327686 JET327686 JOP327686 JYL327686 KIH327686 KSD327686 LBZ327686 LLV327686 LVR327686 MFN327686 MPJ327686 MZF327686 NJB327686 NSX327686 OCT327686 OMP327686 OWL327686 PGH327686 PQD327686 PZZ327686 QJV327686 QTR327686 RDN327686 RNJ327686 RXF327686 SHB327686 SQX327686 TAT327686 TKP327686 TUL327686 UEH327686 UOD327686 UXZ327686 VHV327686 VRR327686 WBN327686 WLJ327686 WVF327686 IT393222 SP393222 ACL393222 AMH393222 AWD393222 BFZ393222 BPV393222 BZR393222 CJN393222 CTJ393222 DDF393222 DNB393222 DWX393222 EGT393222 EQP393222 FAL393222 FKH393222 FUD393222 GDZ393222 GNV393222 GXR393222 HHN393222 HRJ393222 IBF393222 ILB393222 IUX393222 JET393222 JOP393222 JYL393222 KIH393222 KSD393222 LBZ393222 LLV393222 LVR393222 MFN393222 MPJ393222 MZF393222 NJB393222 NSX393222 OCT393222 OMP393222 OWL393222 PGH393222 PQD393222 PZZ393222 QJV393222 QTR393222 RDN393222 RNJ393222 RXF393222 SHB393222 SQX393222 TAT393222 TKP393222 TUL393222 UEH393222 UOD393222 UXZ393222 VHV393222 VRR393222 WBN393222 WLJ393222 WVF393222 IT458758 SP458758 ACL458758 AMH458758 AWD458758 BFZ458758 BPV458758 BZR458758 CJN458758 CTJ458758 DDF458758 DNB458758 DWX458758 EGT458758 EQP458758 FAL458758 FKH458758 FUD458758 GDZ458758 GNV458758 GXR458758 HHN458758 HRJ458758 IBF458758 ILB458758 IUX458758 JET458758 JOP458758 JYL458758 KIH458758 KSD458758 LBZ458758 LLV458758 LVR458758 MFN458758 MPJ458758 MZF458758 NJB458758 NSX458758 OCT458758 OMP458758 OWL458758 PGH458758 PQD458758 PZZ458758 QJV458758 QTR458758 RDN458758 RNJ458758 RXF458758 SHB458758 SQX458758 TAT458758 TKP458758 TUL458758 UEH458758 UOD458758 UXZ458758 VHV458758 VRR458758 WBN458758 WLJ458758 WVF458758 IT524294 SP524294 ACL524294 AMH524294 AWD524294 BFZ524294 BPV524294 BZR524294 CJN524294 CTJ524294 DDF524294 DNB524294 DWX524294 EGT524294 EQP524294 FAL524294 FKH524294 FUD524294 GDZ524294 GNV524294 GXR524294 HHN524294 HRJ524294 IBF524294 ILB524294 IUX524294 JET524294 JOP524294 JYL524294 KIH524294 KSD524294 LBZ524294 LLV524294 LVR524294 MFN524294 MPJ524294 MZF524294 NJB524294 NSX524294 OCT524294 OMP524294 OWL524294 PGH524294 PQD524294 PZZ524294 QJV524294 QTR524294 RDN524294 RNJ524294 RXF524294 SHB524294 SQX524294 TAT524294 TKP524294 TUL524294 UEH524294 UOD524294 UXZ524294 VHV524294 VRR524294 WBN524294 WLJ524294 WVF524294 IT589830 SP589830 ACL589830 AMH589830 AWD589830 BFZ589830 BPV589830 BZR589830 CJN589830 CTJ589830 DDF589830 DNB589830 DWX589830 EGT589830 EQP589830 FAL589830 FKH589830 FUD589830 GDZ589830 GNV589830 GXR589830 HHN589830 HRJ589830 IBF589830 ILB589830 IUX589830 JET589830 JOP589830 JYL589830 KIH589830 KSD589830 LBZ589830 LLV589830 LVR589830 MFN589830 MPJ589830 MZF589830 NJB589830 NSX589830 OCT589830 OMP589830 OWL589830 PGH589830 PQD589830 PZZ589830 QJV589830 QTR589830 RDN589830 RNJ589830 RXF589830 SHB589830 SQX589830 TAT589830 TKP589830 TUL589830 UEH589830 UOD589830 UXZ589830 VHV589830 VRR589830 WBN589830 WLJ589830 WVF589830 IT655366 SP655366 ACL655366 AMH655366 AWD655366 BFZ655366 BPV655366 BZR655366 CJN655366 CTJ655366 DDF655366 DNB655366 DWX655366 EGT655366 EQP655366 FAL655366 FKH655366 FUD655366 GDZ655366 GNV655366 GXR655366 HHN655366 HRJ655366 IBF655366 ILB655366 IUX655366 JET655366 JOP655366 JYL655366 KIH655366 KSD655366 LBZ655366 LLV655366 LVR655366 MFN655366 MPJ655366 MZF655366 NJB655366 NSX655366 OCT655366 OMP655366 OWL655366 PGH655366 PQD655366 PZZ655366 QJV655366 QTR655366 RDN655366 RNJ655366 RXF655366 SHB655366 SQX655366 TAT655366 TKP655366 TUL655366 UEH655366 UOD655366 UXZ655366 VHV655366 VRR655366 WBN655366 WLJ655366 WVF655366 IT720902 SP720902 ACL720902 AMH720902 AWD720902 BFZ720902 BPV720902 BZR720902 CJN720902 CTJ720902 DDF720902 DNB720902 DWX720902 EGT720902 EQP720902 FAL720902 FKH720902 FUD720902 GDZ720902 GNV720902 GXR720902 HHN720902 HRJ720902 IBF720902 ILB720902 IUX720902 JET720902 JOP720902 JYL720902 KIH720902 KSD720902 LBZ720902 LLV720902 LVR720902 MFN720902 MPJ720902 MZF720902 NJB720902 NSX720902 OCT720902 OMP720902 OWL720902 PGH720902 PQD720902 PZZ720902 QJV720902 QTR720902 RDN720902 RNJ720902 RXF720902 SHB720902 SQX720902 TAT720902 TKP720902 TUL720902 UEH720902 UOD720902 UXZ720902 VHV720902 VRR720902 WBN720902 WLJ720902 WVF720902 IT786438 SP786438 ACL786438 AMH786438 AWD786438 BFZ786438 BPV786438 BZR786438 CJN786438 CTJ786438 DDF786438 DNB786438 DWX786438 EGT786438 EQP786438 FAL786438 FKH786438 FUD786438 GDZ786438 GNV786438 GXR786438 HHN786438 HRJ786438 IBF786438 ILB786438 IUX786438 JET786438 JOP786438 JYL786438 KIH786438 KSD786438 LBZ786438 LLV786438 LVR786438 MFN786438 MPJ786438 MZF786438 NJB786438 NSX786438 OCT786438 OMP786438 OWL786438 PGH786438 PQD786438 PZZ786438 QJV786438 QTR786438 RDN786438 RNJ786438 RXF786438 SHB786438 SQX786438 TAT786438 TKP786438 TUL786438 UEH786438 UOD786438 UXZ786438 VHV786438 VRR786438 WBN786438 WLJ786438 WVF786438 IT851974 SP851974 ACL851974 AMH851974 AWD851974 BFZ851974 BPV851974 BZR851974 CJN851974 CTJ851974 DDF851974 DNB851974 DWX851974 EGT851974 EQP851974 FAL851974 FKH851974 FUD851974 GDZ851974 GNV851974 GXR851974 HHN851974 HRJ851974 IBF851974 ILB851974 IUX851974 JET851974 JOP851974 JYL851974 KIH851974 KSD851974 LBZ851974 LLV851974 LVR851974 MFN851974 MPJ851974 MZF851974 NJB851974 NSX851974 OCT851974 OMP851974 OWL851974 PGH851974 PQD851974 PZZ851974 QJV851974 QTR851974 RDN851974 RNJ851974 RXF851974 SHB851974 SQX851974 TAT851974 TKP851974 TUL851974 UEH851974 UOD851974 UXZ851974 VHV851974 VRR851974 WBN851974 WLJ851974 WVF851974 IT917510 SP917510 ACL917510 AMH917510 AWD917510 BFZ917510 BPV917510 BZR917510 CJN917510 CTJ917510 DDF917510 DNB917510 DWX917510 EGT917510 EQP917510 FAL917510 FKH917510 FUD917510 GDZ917510 GNV917510 GXR917510 HHN917510 HRJ917510 IBF917510 ILB917510 IUX917510 JET917510 JOP917510 JYL917510 KIH917510 KSD917510 LBZ917510 LLV917510 LVR917510 MFN917510 MPJ917510 MZF917510 NJB917510 NSX917510 OCT917510 OMP917510 OWL917510 PGH917510 PQD917510 PZZ917510 QJV917510 QTR917510 RDN917510 RNJ917510 RXF917510 SHB917510 SQX917510 TAT917510 TKP917510 TUL917510 UEH917510 UOD917510 UXZ917510 VHV917510 VRR917510 WBN917510 WLJ917510 WVF917510 IT983046 SP983046 ACL983046 AMH983046 AWD983046 BFZ983046 BPV983046 BZR983046 CJN983046 CTJ983046 DDF983046 DNB983046 DWX983046 EGT983046 EQP983046 FAL983046 FKH983046 FUD983046 GDZ983046 GNV983046 GXR983046 HHN983046 HRJ983046 IBF983046 ILB983046 IUX983046 JET983046 JOP983046 JYL983046 KIH983046 KSD983046 LBZ983046 LLV983046 LVR983046 MFN983046 MPJ983046 MZF983046 NJB983046 NSX983046 OCT983046 OMP983046 OWL983046 PGH983046 PQD983046 PZZ983046 QJV983046 QTR983046 RDN983046 RNJ983046 RXF983046 SHB983046 SQX983046 TAT983046 TKP983046 TUL983046 UEH983046 UOD983046 UXZ983046 VHV983046 VRR983046 WBN983046 WLJ983046 WVF983046 IX10 ST10 ACP10 AML10 AWH10 BGD10 BPZ10 BZV10 CJR10 CTN10 DDJ10 DNF10 DXB10 EGX10 EQT10 FAP10 FKL10 FUH10 GED10 GNZ10 GXV10 HHR10 HRN10 IBJ10 ILF10 IVB10 JEX10 JOT10 JYP10 KIL10 KSH10 LCD10 LLZ10 LVV10 MFR10 MPN10 MZJ10 NJF10 NTB10 OCX10 OMT10 OWP10 PGL10 PQH10 QAD10 QJZ10 QTV10 RDR10 RNN10 RXJ10 SHF10 SRB10 TAX10 TKT10 TUP10 UEL10 UOH10 UYD10 VHZ10 VRV10 WBR10 WLN10 WVJ10 IX65542 ST65542 ACP65542 AML65542 AWH65542 BGD65542 BPZ65542 BZV65542 CJR65542 CTN65542 DDJ65542 DNF65542 DXB65542 EGX65542 EQT65542 FAP65542 FKL65542 FUH65542 GED65542 GNZ65542 GXV65542 HHR65542 HRN65542 IBJ65542 ILF65542 IVB65542 JEX65542 JOT65542 JYP65542 KIL65542 KSH65542 LCD65542 LLZ65542 LVV65542 MFR65542 MPN65542 MZJ65542 NJF65542 NTB65542 OCX65542 OMT65542 OWP65542 PGL65542 PQH65542 QAD65542 QJZ65542 QTV65542 RDR65542 RNN65542 RXJ65542 SHF65542 SRB65542 TAX65542 TKT65542 TUP65542 UEL65542 UOH65542 UYD65542 VHZ65542 VRV65542 WBR65542 WLN65542 WVJ65542 IX131078 ST131078 ACP131078 AML131078 AWH131078 BGD131078 BPZ131078 BZV131078 CJR131078 CTN131078 DDJ131078 DNF131078 DXB131078 EGX131078 EQT131078 FAP131078 FKL131078 FUH131078 GED131078 GNZ131078 GXV131078 HHR131078 HRN131078 IBJ131078 ILF131078 IVB131078 JEX131078 JOT131078 JYP131078 KIL131078 KSH131078 LCD131078 LLZ131078 LVV131078 MFR131078 MPN131078 MZJ131078 NJF131078 NTB131078 OCX131078 OMT131078 OWP131078 PGL131078 PQH131078 QAD131078 QJZ131078 QTV131078 RDR131078 RNN131078 RXJ131078 SHF131078 SRB131078 TAX131078 TKT131078 TUP131078 UEL131078 UOH131078 UYD131078 VHZ131078 VRV131078 WBR131078 WLN131078 WVJ131078 IX196614 ST196614 ACP196614 AML196614 AWH196614 BGD196614 BPZ196614 BZV196614 CJR196614 CTN196614 DDJ196614 DNF196614 DXB196614 EGX196614 EQT196614 FAP196614 FKL196614 FUH196614 GED196614 GNZ196614 GXV196614 HHR196614 HRN196614 IBJ196614 ILF196614 IVB196614 JEX196614 JOT196614 JYP196614 KIL196614 KSH196614 LCD196614 LLZ196614 LVV196614 MFR196614 MPN196614 MZJ196614 NJF196614 NTB196614 OCX196614 OMT196614 OWP196614 PGL196614 PQH196614 QAD196614 QJZ196614 QTV196614 RDR196614 RNN196614 RXJ196614 SHF196614 SRB196614 TAX196614 TKT196614 TUP196614 UEL196614 UOH196614 UYD196614 VHZ196614 VRV196614 WBR196614 WLN196614 WVJ196614 IX262150 ST262150 ACP262150 AML262150 AWH262150 BGD262150 BPZ262150 BZV262150 CJR262150 CTN262150 DDJ262150 DNF262150 DXB262150 EGX262150 EQT262150 FAP262150 FKL262150 FUH262150 GED262150 GNZ262150 GXV262150 HHR262150 HRN262150 IBJ262150 ILF262150 IVB262150 JEX262150 JOT262150 JYP262150 KIL262150 KSH262150 LCD262150 LLZ262150 LVV262150 MFR262150 MPN262150 MZJ262150 NJF262150 NTB262150 OCX262150 OMT262150 OWP262150 PGL262150 PQH262150 QAD262150 QJZ262150 QTV262150 RDR262150 RNN262150 RXJ262150 SHF262150 SRB262150 TAX262150 TKT262150 TUP262150 UEL262150 UOH262150 UYD262150 VHZ262150 VRV262150 WBR262150 WLN262150 WVJ262150 IX327686 ST327686 ACP327686 AML327686 AWH327686 BGD327686 BPZ327686 BZV327686 CJR327686 CTN327686 DDJ327686 DNF327686 DXB327686 EGX327686 EQT327686 FAP327686 FKL327686 FUH327686 GED327686 GNZ327686 GXV327686 HHR327686 HRN327686 IBJ327686 ILF327686 IVB327686 JEX327686 JOT327686 JYP327686 KIL327686 KSH327686 LCD327686 LLZ327686 LVV327686 MFR327686 MPN327686 MZJ327686 NJF327686 NTB327686 OCX327686 OMT327686 OWP327686 PGL327686 PQH327686 QAD327686 QJZ327686 QTV327686 RDR327686 RNN327686 RXJ327686 SHF327686 SRB327686 TAX327686 TKT327686 TUP327686 UEL327686 UOH327686 UYD327686 VHZ327686 VRV327686 WBR327686 WLN327686 WVJ327686 IX393222 ST393222 ACP393222 AML393222 AWH393222 BGD393222 BPZ393222 BZV393222 CJR393222 CTN393222 DDJ393222 DNF393222 DXB393222 EGX393222 EQT393222 FAP393222 FKL393222 FUH393222 GED393222 GNZ393222 GXV393222 HHR393222 HRN393222 IBJ393222 ILF393222 IVB393222 JEX393222 JOT393222 JYP393222 KIL393222 KSH393222 LCD393222 LLZ393222 LVV393222 MFR393222 MPN393222 MZJ393222 NJF393222 NTB393222 OCX393222 OMT393222 OWP393222 PGL393222 PQH393222 QAD393222 QJZ393222 QTV393222 RDR393222 RNN393222 RXJ393222 SHF393222 SRB393222 TAX393222 TKT393222 TUP393222 UEL393222 UOH393222 UYD393222 VHZ393222 VRV393222 WBR393222 WLN393222 WVJ393222 IX458758 ST458758 ACP458758 AML458758 AWH458758 BGD458758 BPZ458758 BZV458758 CJR458758 CTN458758 DDJ458758 DNF458758 DXB458758 EGX458758 EQT458758 FAP458758 FKL458758 FUH458758 GED458758 GNZ458758 GXV458758 HHR458758 HRN458758 IBJ458758 ILF458758 IVB458758 JEX458758 JOT458758 JYP458758 KIL458758 KSH458758 LCD458758 LLZ458758 LVV458758 MFR458758 MPN458758 MZJ458758 NJF458758 NTB458758 OCX458758 OMT458758 OWP458758 PGL458758 PQH458758 QAD458758 QJZ458758 QTV458758 RDR458758 RNN458758 RXJ458758 SHF458758 SRB458758 TAX458758 TKT458758 TUP458758 UEL458758 UOH458758 UYD458758 VHZ458758 VRV458758 WBR458758 WLN458758 WVJ458758 IX524294 ST524294 ACP524294 AML524294 AWH524294 BGD524294 BPZ524294 BZV524294 CJR524294 CTN524294 DDJ524294 DNF524294 DXB524294 EGX524294 EQT524294 FAP524294 FKL524294 FUH524294 GED524294 GNZ524294 GXV524294 HHR524294 HRN524294 IBJ524294 ILF524294 IVB524294 JEX524294 JOT524294 JYP524294 KIL524294 KSH524294 LCD524294 LLZ524294 LVV524294 MFR524294 MPN524294 MZJ524294 NJF524294 NTB524294 OCX524294 OMT524294 OWP524294 PGL524294 PQH524294 QAD524294 QJZ524294 QTV524294 RDR524294 RNN524294 RXJ524294 SHF524294 SRB524294 TAX524294 TKT524294 TUP524294 UEL524294 UOH524294 UYD524294 VHZ524294 VRV524294 WBR524294 WLN524294 WVJ524294 IX589830 ST589830 ACP589830 AML589830 AWH589830 BGD589830 BPZ589830 BZV589830 CJR589830 CTN589830 DDJ589830 DNF589830 DXB589830 EGX589830 EQT589830 FAP589830 FKL589830 FUH589830 GED589830 GNZ589830 GXV589830 HHR589830 HRN589830 IBJ589830 ILF589830 IVB589830 JEX589830 JOT589830 JYP589830 KIL589830 KSH589830 LCD589830 LLZ589830 LVV589830 MFR589830 MPN589830 MZJ589830 NJF589830 NTB589830 OCX589830 OMT589830 OWP589830 PGL589830 PQH589830 QAD589830 QJZ589830 QTV589830 RDR589830 RNN589830 RXJ589830 SHF589830 SRB589830 TAX589830 TKT589830 TUP589830 UEL589830 UOH589830 UYD589830 VHZ589830 VRV589830 WBR589830 WLN589830 WVJ589830 IX655366 ST655366 ACP655366 AML655366 AWH655366 BGD655366 BPZ655366 BZV655366 CJR655366 CTN655366 DDJ655366 DNF655366 DXB655366 EGX655366 EQT655366 FAP655366 FKL655366 FUH655366 GED655366 GNZ655366 GXV655366 HHR655366 HRN655366 IBJ655366 ILF655366 IVB655366 JEX655366 JOT655366 JYP655366 KIL655366 KSH655366 LCD655366 LLZ655366 LVV655366 MFR655366 MPN655366 MZJ655366 NJF655366 NTB655366 OCX655366 OMT655366 OWP655366 PGL655366 PQH655366 QAD655366 QJZ655366 QTV655366 RDR655366 RNN655366 RXJ655366 SHF655366 SRB655366 TAX655366 TKT655366 TUP655366 UEL655366 UOH655366 UYD655366 VHZ655366 VRV655366 WBR655366 WLN655366 WVJ655366 IX720902 ST720902 ACP720902 AML720902 AWH720902 BGD720902 BPZ720902 BZV720902 CJR720902 CTN720902 DDJ720902 DNF720902 DXB720902 EGX720902 EQT720902 FAP720902 FKL720902 FUH720902 GED720902 GNZ720902 GXV720902 HHR720902 HRN720902 IBJ720902 ILF720902 IVB720902 JEX720902 JOT720902 JYP720902 KIL720902 KSH720902 LCD720902 LLZ720902 LVV720902 MFR720902 MPN720902 MZJ720902 NJF720902 NTB720902 OCX720902 OMT720902 OWP720902 PGL720902 PQH720902 QAD720902 QJZ720902 QTV720902 RDR720902 RNN720902 RXJ720902 SHF720902 SRB720902 TAX720902 TKT720902 TUP720902 UEL720902 UOH720902 UYD720902 VHZ720902 VRV720902 WBR720902 WLN720902 WVJ720902 IX786438 ST786438 ACP786438 AML786438 AWH786438 BGD786438 BPZ786438 BZV786438 CJR786438 CTN786438 DDJ786438 DNF786438 DXB786438 EGX786438 EQT786438 FAP786438 FKL786438 FUH786438 GED786438 GNZ786438 GXV786438 HHR786438 HRN786438 IBJ786438 ILF786438 IVB786438 JEX786438 JOT786438 JYP786438 KIL786438 KSH786438 LCD786438 LLZ786438 LVV786438 MFR786438 MPN786438 MZJ786438 NJF786438 NTB786438 OCX786438 OMT786438 OWP786438 PGL786438 PQH786438 QAD786438 QJZ786438 QTV786438 RDR786438 RNN786438 RXJ786438 SHF786438 SRB786438 TAX786438 TKT786438 TUP786438 UEL786438 UOH786438 UYD786438 VHZ786438 VRV786438 WBR786438 WLN786438 WVJ786438 IX851974 ST851974 ACP851974 AML851974 AWH851974 BGD851974 BPZ851974 BZV851974 CJR851974 CTN851974 DDJ851974 DNF851974 DXB851974 EGX851974 EQT851974 FAP851974 FKL851974 FUH851974 GED851974 GNZ851974 GXV851974 HHR851974 HRN851974 IBJ851974 ILF851974 IVB851974 JEX851974 JOT851974 JYP851974 KIL851974 KSH851974 LCD851974 LLZ851974 LVV851974 MFR851974 MPN851974 MZJ851974 NJF851974 NTB851974 OCX851974 OMT851974 OWP851974 PGL851974 PQH851974 QAD851974 QJZ851974 QTV851974 RDR851974 RNN851974 RXJ851974 SHF851974 SRB851974 TAX851974 TKT851974 TUP851974 UEL851974 UOH851974 UYD851974 VHZ851974 VRV851974 WBR851974 WLN851974 WVJ851974 IX917510 ST917510 ACP917510 AML917510 AWH917510 BGD917510 BPZ917510 BZV917510 CJR917510 CTN917510 DDJ917510 DNF917510 DXB917510 EGX917510 EQT917510 FAP917510 FKL917510 FUH917510 GED917510 GNZ917510 GXV917510 HHR917510 HRN917510 IBJ917510 ILF917510 IVB917510 JEX917510 JOT917510 JYP917510 KIL917510 KSH917510 LCD917510 LLZ917510 LVV917510 MFR917510 MPN917510 MZJ917510 NJF917510 NTB917510 OCX917510 OMT917510 OWP917510 PGL917510 PQH917510 QAD917510 QJZ917510 QTV917510 RDR917510 RNN917510 RXJ917510 SHF917510 SRB917510 TAX917510 TKT917510 TUP917510 UEL917510 UOH917510 UYD917510 VHZ917510 VRV917510 WBR917510 WLN917510 WVJ917510 IX983046 ST983046 ACP983046 AML983046 AWH983046 BGD983046 BPZ983046 BZV983046 CJR983046 CTN983046 DDJ983046 DNF983046 DXB983046 EGX983046 EQT983046 FAP983046 FKL983046 FUH983046 GED983046 GNZ983046 GXV983046 HHR983046 HRN983046 IBJ983046 ILF983046 IVB983046 JEX983046 JOT983046 JYP983046 KIL983046 KSH983046 LCD983046 LLZ983046 LVV983046 MFR983046 MPN983046 MZJ983046 NJF983046 NTB983046 OCX983046 OMT983046 OWP983046 PGL983046 PQH983046 QAD983046 QJZ983046 QTV983046 RDR983046 RNN983046 RXJ983046 SHF983046 SRB983046 TAX983046 TKT983046 TUP983046 UEL983046 UOH983046 UYD983046 VHZ983046 VRV983046 WBR983046 WLN983046 C10 C983046 C917510 C851974 C786438 C720902 C655366 C589830 C524294 C458758 C393222 C327686 C262150 C196614 C131078 C65542 K10 K65555 K131091 K196627 K262163 K327699 K393235 K458771 K524307 K589843 K655379 K720915 K786451 K851987 K917523 K983059 G10 G65555 G131091 G196627 G262163 G327699 G393235 G458771 G524307 G589843 G655379 G720915 G786451 G851987 G917523 G983059 G45:G46 G65581:G65582 G131117:G131118 G196653:G196654 G262189:G262190 G327725:G327726 G393261:G393262 G458797:G458798 G524333:G524334 G589869:G589870 G655405:G655406 G720941:G720942 G786477:G786478 G852013:G852014 G917549:G917550 G983085:G983086"/>
  </dataValidations>
  <printOptions horizontalCentered="1"/>
  <pageMargins left="0.23622047244094491" right="0.23622047244094491" top="0.74803149606299213" bottom="0.74803149606299213" header="0.31496062992125984" footer="0.31496062992125984"/>
  <pageSetup paperSize="9" scale="62" orientation="landscape" horizontalDpi="300" r:id="rId1"/>
  <headerFooter>
    <oddFooter>&amp;L&amp;F&amp;R&amp;A</oddFooter>
  </headerFooter>
  <rowBreaks count="1" manualBreakCount="1">
    <brk id="63" max="16383" man="1"/>
  </rowBreaks>
</worksheet>
</file>

<file path=xl/worksheets/sheet11.xml><?xml version="1.0" encoding="utf-8"?>
<worksheet xmlns="http://schemas.openxmlformats.org/spreadsheetml/2006/main" xmlns:r="http://schemas.openxmlformats.org/officeDocument/2006/relationships">
  <sheetPr codeName="Sheet11">
    <pageSetUpPr fitToPage="1"/>
  </sheetPr>
  <dimension ref="A1:G28"/>
  <sheetViews>
    <sheetView view="pageBreakPreview" zoomScale="60" zoomScaleNormal="100" workbookViewId="0">
      <selection activeCell="G18" sqref="G18"/>
    </sheetView>
  </sheetViews>
  <sheetFormatPr defaultRowHeight="15"/>
  <cols>
    <col min="1" max="1" width="3.21875" customWidth="1"/>
    <col min="2" max="2" width="33.109375" customWidth="1"/>
    <col min="3" max="3" width="12.44140625" customWidth="1"/>
    <col min="4" max="4" width="2.44140625" customWidth="1"/>
    <col min="5" max="7" width="12.44140625" customWidth="1"/>
  </cols>
  <sheetData>
    <row r="1" spans="1:7" ht="15.75">
      <c r="A1" s="951" t="s">
        <v>1141</v>
      </c>
      <c r="B1" s="951"/>
      <c r="C1" s="951"/>
    </row>
    <row r="3" spans="1:7" ht="15.75">
      <c r="A3" s="151" t="str">
        <f>+[3]Summary!A1</f>
        <v>LHB</v>
      </c>
      <c r="B3" s="151"/>
      <c r="C3" s="151" t="str">
        <f>+'Plan Summary'!B3</f>
        <v>ABMU</v>
      </c>
    </row>
    <row r="5" spans="1:7" ht="15.75" thickBot="1"/>
    <row r="6" spans="1:7" ht="15.75">
      <c r="C6" s="251" t="s">
        <v>254</v>
      </c>
      <c r="E6" s="251" t="s">
        <v>31</v>
      </c>
      <c r="F6" s="251" t="s">
        <v>32</v>
      </c>
      <c r="G6" s="251" t="s">
        <v>33</v>
      </c>
    </row>
    <row r="7" spans="1:7" ht="15.75">
      <c r="C7" s="252" t="s">
        <v>42</v>
      </c>
      <c r="E7" s="252" t="s">
        <v>42</v>
      </c>
      <c r="F7" s="252" t="s">
        <v>42</v>
      </c>
      <c r="G7" s="252" t="s">
        <v>42</v>
      </c>
    </row>
    <row r="8" spans="1:7" ht="16.5" thickBot="1">
      <c r="C8" s="252"/>
      <c r="E8" s="252"/>
      <c r="F8" s="252"/>
      <c r="G8" s="252"/>
    </row>
    <row r="9" spans="1:7" ht="15.75">
      <c r="B9" s="253" t="s">
        <v>255</v>
      </c>
      <c r="C9" s="249"/>
      <c r="E9" s="249"/>
      <c r="F9" s="249"/>
      <c r="G9" s="249"/>
    </row>
    <row r="10" spans="1:7">
      <c r="B10" s="254" t="s">
        <v>256</v>
      </c>
      <c r="C10" s="250">
        <v>916091</v>
      </c>
      <c r="E10" s="250">
        <v>913505</v>
      </c>
      <c r="F10" s="250">
        <v>913505</v>
      </c>
      <c r="G10" s="250">
        <v>913505</v>
      </c>
    </row>
    <row r="11" spans="1:7">
      <c r="B11" s="254" t="s">
        <v>257</v>
      </c>
      <c r="C11" s="250">
        <v>40365</v>
      </c>
      <c r="E11" s="250">
        <v>38021</v>
      </c>
      <c r="F11" s="250">
        <v>7673</v>
      </c>
      <c r="G11" s="250">
        <v>7673</v>
      </c>
    </row>
    <row r="12" spans="1:7">
      <c r="B12" s="254" t="s">
        <v>258</v>
      </c>
      <c r="C12" s="250">
        <v>277344</v>
      </c>
      <c r="E12" s="250">
        <v>241553</v>
      </c>
      <c r="F12" s="250">
        <v>240998</v>
      </c>
      <c r="G12" s="250">
        <v>240998</v>
      </c>
    </row>
    <row r="13" spans="1:7" ht="15.75" thickBot="1">
      <c r="B13" s="254"/>
      <c r="C13" s="250"/>
      <c r="E13" s="250"/>
      <c r="F13" s="250"/>
      <c r="G13" s="250"/>
    </row>
    <row r="14" spans="1:7" ht="16.5" thickBot="1">
      <c r="B14" s="257" t="s">
        <v>259</v>
      </c>
      <c r="C14" s="258">
        <f>SUM(C10:C13)</f>
        <v>1233800</v>
      </c>
      <c r="E14" s="258">
        <f t="shared" ref="E14:G14" si="0">SUM(E10:E13)</f>
        <v>1193079</v>
      </c>
      <c r="F14" s="258">
        <f t="shared" si="0"/>
        <v>1162176</v>
      </c>
      <c r="G14" s="258">
        <f t="shared" si="0"/>
        <v>1162176</v>
      </c>
    </row>
    <row r="15" spans="1:7">
      <c r="B15" s="254"/>
      <c r="C15" s="250"/>
      <c r="E15" s="250"/>
      <c r="F15" s="250"/>
      <c r="G15" s="250"/>
    </row>
    <row r="16" spans="1:7" ht="15.75">
      <c r="B16" s="255" t="s">
        <v>260</v>
      </c>
      <c r="C16" s="250"/>
      <c r="E16" s="250"/>
      <c r="F16" s="250"/>
      <c r="G16" s="250"/>
    </row>
    <row r="17" spans="1:7">
      <c r="B17" s="254" t="s">
        <v>235</v>
      </c>
      <c r="C17" s="250">
        <v>1192652</v>
      </c>
      <c r="E17" s="250">
        <v>1183458</v>
      </c>
      <c r="F17" s="250">
        <v>1187153</v>
      </c>
      <c r="G17" s="250">
        <v>1192003</v>
      </c>
    </row>
    <row r="18" spans="1:7">
      <c r="B18" s="254" t="s">
        <v>261</v>
      </c>
      <c r="C18" s="250">
        <v>43383</v>
      </c>
      <c r="E18" s="250">
        <v>42270</v>
      </c>
      <c r="F18" s="250">
        <v>7673</v>
      </c>
      <c r="G18" s="250">
        <v>7673</v>
      </c>
    </row>
    <row r="19" spans="1:7">
      <c r="B19" s="254" t="s">
        <v>47</v>
      </c>
      <c r="C19" s="250">
        <v>0</v>
      </c>
      <c r="E19" s="250">
        <v>0</v>
      </c>
      <c r="F19" s="250">
        <v>0</v>
      </c>
      <c r="G19" s="250"/>
    </row>
    <row r="20" spans="1:7" ht="15.75" thickBot="1">
      <c r="B20" s="254"/>
      <c r="C20" s="250"/>
      <c r="E20" s="250"/>
      <c r="F20" s="250"/>
      <c r="G20" s="250"/>
    </row>
    <row r="21" spans="1:7" ht="16.5" thickBot="1">
      <c r="B21" s="257" t="s">
        <v>262</v>
      </c>
      <c r="C21" s="258">
        <f>SUM(C17:C20)</f>
        <v>1236035</v>
      </c>
      <c r="E21" s="258">
        <f t="shared" ref="E21:G21" si="1">SUM(E17:E20)</f>
        <v>1225728</v>
      </c>
      <c r="F21" s="258">
        <f t="shared" si="1"/>
        <v>1194826</v>
      </c>
      <c r="G21" s="258">
        <f t="shared" si="1"/>
        <v>1199676</v>
      </c>
    </row>
    <row r="22" spans="1:7">
      <c r="B22" s="254"/>
      <c r="C22" s="250"/>
      <c r="E22" s="250"/>
      <c r="F22" s="250"/>
      <c r="G22" s="250"/>
    </row>
    <row r="23" spans="1:7" ht="15.75">
      <c r="B23" s="255" t="s">
        <v>263</v>
      </c>
      <c r="C23" s="250">
        <v>2818</v>
      </c>
      <c r="E23" s="260">
        <f>+C25</f>
        <v>583</v>
      </c>
      <c r="F23" s="260">
        <f>+E25</f>
        <v>-32066</v>
      </c>
      <c r="G23" s="260">
        <f>+F25</f>
        <v>-64716</v>
      </c>
    </row>
    <row r="24" spans="1:7">
      <c r="B24" s="254"/>
      <c r="C24" s="250"/>
      <c r="E24" s="250"/>
      <c r="F24" s="250"/>
      <c r="G24" s="250"/>
    </row>
    <row r="25" spans="1:7" ht="16.5" thickBot="1">
      <c r="B25" s="256" t="s">
        <v>264</v>
      </c>
      <c r="C25" s="259">
        <f>+C23+C14-C21</f>
        <v>583</v>
      </c>
      <c r="E25" s="259">
        <f t="shared" ref="E25:G25" si="2">+E23+E14-E21</f>
        <v>-32066</v>
      </c>
      <c r="F25" s="259">
        <f t="shared" si="2"/>
        <v>-64716</v>
      </c>
      <c r="G25" s="259">
        <f t="shared" si="2"/>
        <v>-102216</v>
      </c>
    </row>
    <row r="28" spans="1:7" ht="15.75">
      <c r="A28" s="74" t="s">
        <v>247</v>
      </c>
    </row>
  </sheetData>
  <mergeCells count="1">
    <mergeCell ref="A1:C1"/>
  </mergeCells>
  <pageMargins left="0.70866141732283472" right="0.70866141732283472" top="0.74803149606299213" bottom="0.74803149606299213" header="0.31496062992125984" footer="0.31496062992125984"/>
  <pageSetup paperSize="9" scale="75" orientation="portrait" horizontalDpi="300" r:id="rId1"/>
  <headerFooter>
    <oddFooter>&amp;L&amp;F&amp;R&amp;A</oddFooter>
  </headerFooter>
</worksheet>
</file>

<file path=xl/worksheets/sheet12.xml><?xml version="1.0" encoding="utf-8"?>
<worksheet xmlns="http://schemas.openxmlformats.org/spreadsheetml/2006/main" xmlns:r="http://schemas.openxmlformats.org/officeDocument/2006/relationships">
  <sheetPr codeName="Sheet12">
    <pageSetUpPr fitToPage="1"/>
  </sheetPr>
  <dimension ref="B1:K88"/>
  <sheetViews>
    <sheetView view="pageBreakPreview" zoomScale="60" zoomScaleNormal="100" workbookViewId="0">
      <selection activeCell="G18" sqref="G18"/>
    </sheetView>
  </sheetViews>
  <sheetFormatPr defaultRowHeight="15"/>
  <cols>
    <col min="1" max="1" width="4.109375" customWidth="1"/>
    <col min="2" max="2" width="49.21875" bestFit="1" customWidth="1"/>
    <col min="3" max="3" width="12.21875" style="307" customWidth="1"/>
    <col min="4" max="4" width="3.6640625" style="306" customWidth="1"/>
    <col min="5" max="8" width="12.21875" style="307" customWidth="1"/>
    <col min="9" max="9" width="4.6640625" style="307" customWidth="1"/>
    <col min="10" max="11" width="10.88671875" style="307" customWidth="1"/>
    <col min="251" max="251" width="49.21875" bestFit="1" customWidth="1"/>
    <col min="264" max="264" width="8.44140625" customWidth="1"/>
    <col min="265" max="265" width="5.44140625" customWidth="1"/>
    <col min="266" max="267" width="10.5546875" customWidth="1"/>
    <col min="507" max="507" width="49.21875" bestFit="1" customWidth="1"/>
    <col min="520" max="520" width="8.44140625" customWidth="1"/>
    <col min="521" max="521" width="5.44140625" customWidth="1"/>
    <col min="522" max="523" width="10.5546875" customWidth="1"/>
    <col min="763" max="763" width="49.21875" bestFit="1" customWidth="1"/>
    <col min="776" max="776" width="8.44140625" customWidth="1"/>
    <col min="777" max="777" width="5.44140625" customWidth="1"/>
    <col min="778" max="779" width="10.5546875" customWidth="1"/>
    <col min="1019" max="1019" width="49.21875" bestFit="1" customWidth="1"/>
    <col min="1032" max="1032" width="8.44140625" customWidth="1"/>
    <col min="1033" max="1033" width="5.44140625" customWidth="1"/>
    <col min="1034" max="1035" width="10.5546875" customWidth="1"/>
    <col min="1275" max="1275" width="49.21875" bestFit="1" customWidth="1"/>
    <col min="1288" max="1288" width="8.44140625" customWidth="1"/>
    <col min="1289" max="1289" width="5.44140625" customWidth="1"/>
    <col min="1290" max="1291" width="10.5546875" customWidth="1"/>
    <col min="1531" max="1531" width="49.21875" bestFit="1" customWidth="1"/>
    <col min="1544" max="1544" width="8.44140625" customWidth="1"/>
    <col min="1545" max="1545" width="5.44140625" customWidth="1"/>
    <col min="1546" max="1547" width="10.5546875" customWidth="1"/>
    <col min="1787" max="1787" width="49.21875" bestFit="1" customWidth="1"/>
    <col min="1800" max="1800" width="8.44140625" customWidth="1"/>
    <col min="1801" max="1801" width="5.44140625" customWidth="1"/>
    <col min="1802" max="1803" width="10.5546875" customWidth="1"/>
    <col min="2043" max="2043" width="49.21875" bestFit="1" customWidth="1"/>
    <col min="2056" max="2056" width="8.44140625" customWidth="1"/>
    <col min="2057" max="2057" width="5.44140625" customWidth="1"/>
    <col min="2058" max="2059" width="10.5546875" customWidth="1"/>
    <col min="2299" max="2299" width="49.21875" bestFit="1" customWidth="1"/>
    <col min="2312" max="2312" width="8.44140625" customWidth="1"/>
    <col min="2313" max="2313" width="5.44140625" customWidth="1"/>
    <col min="2314" max="2315" width="10.5546875" customWidth="1"/>
    <col min="2555" max="2555" width="49.21875" bestFit="1" customWidth="1"/>
    <col min="2568" max="2568" width="8.44140625" customWidth="1"/>
    <col min="2569" max="2569" width="5.44140625" customWidth="1"/>
    <col min="2570" max="2571" width="10.5546875" customWidth="1"/>
    <col min="2811" max="2811" width="49.21875" bestFit="1" customWidth="1"/>
    <col min="2824" max="2824" width="8.44140625" customWidth="1"/>
    <col min="2825" max="2825" width="5.44140625" customWidth="1"/>
    <col min="2826" max="2827" width="10.5546875" customWidth="1"/>
    <col min="3067" max="3067" width="49.21875" bestFit="1" customWidth="1"/>
    <col min="3080" max="3080" width="8.44140625" customWidth="1"/>
    <col min="3081" max="3081" width="5.44140625" customWidth="1"/>
    <col min="3082" max="3083" width="10.5546875" customWidth="1"/>
    <col min="3323" max="3323" width="49.21875" bestFit="1" customWidth="1"/>
    <col min="3336" max="3336" width="8.44140625" customWidth="1"/>
    <col min="3337" max="3337" width="5.44140625" customWidth="1"/>
    <col min="3338" max="3339" width="10.5546875" customWidth="1"/>
    <col min="3579" max="3579" width="49.21875" bestFit="1" customWidth="1"/>
    <col min="3592" max="3592" width="8.44140625" customWidth="1"/>
    <col min="3593" max="3593" width="5.44140625" customWidth="1"/>
    <col min="3594" max="3595" width="10.5546875" customWidth="1"/>
    <col min="3835" max="3835" width="49.21875" bestFit="1" customWidth="1"/>
    <col min="3848" max="3848" width="8.44140625" customWidth="1"/>
    <col min="3849" max="3849" width="5.44140625" customWidth="1"/>
    <col min="3850" max="3851" width="10.5546875" customWidth="1"/>
    <col min="4091" max="4091" width="49.21875" bestFit="1" customWidth="1"/>
    <col min="4104" max="4104" width="8.44140625" customWidth="1"/>
    <col min="4105" max="4105" width="5.44140625" customWidth="1"/>
    <col min="4106" max="4107" width="10.5546875" customWidth="1"/>
    <col min="4347" max="4347" width="49.21875" bestFit="1" customWidth="1"/>
    <col min="4360" max="4360" width="8.44140625" customWidth="1"/>
    <col min="4361" max="4361" width="5.44140625" customWidth="1"/>
    <col min="4362" max="4363" width="10.5546875" customWidth="1"/>
    <col min="4603" max="4603" width="49.21875" bestFit="1" customWidth="1"/>
    <col min="4616" max="4616" width="8.44140625" customWidth="1"/>
    <col min="4617" max="4617" width="5.44140625" customWidth="1"/>
    <col min="4618" max="4619" width="10.5546875" customWidth="1"/>
    <col min="4859" max="4859" width="49.21875" bestFit="1" customWidth="1"/>
    <col min="4872" max="4872" width="8.44140625" customWidth="1"/>
    <col min="4873" max="4873" width="5.44140625" customWidth="1"/>
    <col min="4874" max="4875" width="10.5546875" customWidth="1"/>
    <col min="5115" max="5115" width="49.21875" bestFit="1" customWidth="1"/>
    <col min="5128" max="5128" width="8.44140625" customWidth="1"/>
    <col min="5129" max="5129" width="5.44140625" customWidth="1"/>
    <col min="5130" max="5131" width="10.5546875" customWidth="1"/>
    <col min="5371" max="5371" width="49.21875" bestFit="1" customWidth="1"/>
    <col min="5384" max="5384" width="8.44140625" customWidth="1"/>
    <col min="5385" max="5385" width="5.44140625" customWidth="1"/>
    <col min="5386" max="5387" width="10.5546875" customWidth="1"/>
    <col min="5627" max="5627" width="49.21875" bestFit="1" customWidth="1"/>
    <col min="5640" max="5640" width="8.44140625" customWidth="1"/>
    <col min="5641" max="5641" width="5.44140625" customWidth="1"/>
    <col min="5642" max="5643" width="10.5546875" customWidth="1"/>
    <col min="5883" max="5883" width="49.21875" bestFit="1" customWidth="1"/>
    <col min="5896" max="5896" width="8.44140625" customWidth="1"/>
    <col min="5897" max="5897" width="5.44140625" customWidth="1"/>
    <col min="5898" max="5899" width="10.5546875" customWidth="1"/>
    <col min="6139" max="6139" width="49.21875" bestFit="1" customWidth="1"/>
    <col min="6152" max="6152" width="8.44140625" customWidth="1"/>
    <col min="6153" max="6153" width="5.44140625" customWidth="1"/>
    <col min="6154" max="6155" width="10.5546875" customWidth="1"/>
    <col min="6395" max="6395" width="49.21875" bestFit="1" customWidth="1"/>
    <col min="6408" max="6408" width="8.44140625" customWidth="1"/>
    <col min="6409" max="6409" width="5.44140625" customWidth="1"/>
    <col min="6410" max="6411" width="10.5546875" customWidth="1"/>
    <col min="6651" max="6651" width="49.21875" bestFit="1" customWidth="1"/>
    <col min="6664" max="6664" width="8.44140625" customWidth="1"/>
    <col min="6665" max="6665" width="5.44140625" customWidth="1"/>
    <col min="6666" max="6667" width="10.5546875" customWidth="1"/>
    <col min="6907" max="6907" width="49.21875" bestFit="1" customWidth="1"/>
    <col min="6920" max="6920" width="8.44140625" customWidth="1"/>
    <col min="6921" max="6921" width="5.44140625" customWidth="1"/>
    <col min="6922" max="6923" width="10.5546875" customWidth="1"/>
    <col min="7163" max="7163" width="49.21875" bestFit="1" customWidth="1"/>
    <col min="7176" max="7176" width="8.44140625" customWidth="1"/>
    <col min="7177" max="7177" width="5.44140625" customWidth="1"/>
    <col min="7178" max="7179" width="10.5546875" customWidth="1"/>
    <col min="7419" max="7419" width="49.21875" bestFit="1" customWidth="1"/>
    <col min="7432" max="7432" width="8.44140625" customWidth="1"/>
    <col min="7433" max="7433" width="5.44140625" customWidth="1"/>
    <col min="7434" max="7435" width="10.5546875" customWidth="1"/>
    <col min="7675" max="7675" width="49.21875" bestFit="1" customWidth="1"/>
    <col min="7688" max="7688" width="8.44140625" customWidth="1"/>
    <col min="7689" max="7689" width="5.44140625" customWidth="1"/>
    <col min="7690" max="7691" width="10.5546875" customWidth="1"/>
    <col min="7931" max="7931" width="49.21875" bestFit="1" customWidth="1"/>
    <col min="7944" max="7944" width="8.44140625" customWidth="1"/>
    <col min="7945" max="7945" width="5.44140625" customWidth="1"/>
    <col min="7946" max="7947" width="10.5546875" customWidth="1"/>
    <col min="8187" max="8187" width="49.21875" bestFit="1" customWidth="1"/>
    <col min="8200" max="8200" width="8.44140625" customWidth="1"/>
    <col min="8201" max="8201" width="5.44140625" customWidth="1"/>
    <col min="8202" max="8203" width="10.5546875" customWidth="1"/>
    <col min="8443" max="8443" width="49.21875" bestFit="1" customWidth="1"/>
    <col min="8456" max="8456" width="8.44140625" customWidth="1"/>
    <col min="8457" max="8457" width="5.44140625" customWidth="1"/>
    <col min="8458" max="8459" width="10.5546875" customWidth="1"/>
    <col min="8699" max="8699" width="49.21875" bestFit="1" customWidth="1"/>
    <col min="8712" max="8712" width="8.44140625" customWidth="1"/>
    <col min="8713" max="8713" width="5.44140625" customWidth="1"/>
    <col min="8714" max="8715" width="10.5546875" customWidth="1"/>
    <col min="8955" max="8955" width="49.21875" bestFit="1" customWidth="1"/>
    <col min="8968" max="8968" width="8.44140625" customWidth="1"/>
    <col min="8969" max="8969" width="5.44140625" customWidth="1"/>
    <col min="8970" max="8971" width="10.5546875" customWidth="1"/>
    <col min="9211" max="9211" width="49.21875" bestFit="1" customWidth="1"/>
    <col min="9224" max="9224" width="8.44140625" customWidth="1"/>
    <col min="9225" max="9225" width="5.44140625" customWidth="1"/>
    <col min="9226" max="9227" width="10.5546875" customWidth="1"/>
    <col min="9467" max="9467" width="49.21875" bestFit="1" customWidth="1"/>
    <col min="9480" max="9480" width="8.44140625" customWidth="1"/>
    <col min="9481" max="9481" width="5.44140625" customWidth="1"/>
    <col min="9482" max="9483" width="10.5546875" customWidth="1"/>
    <col min="9723" max="9723" width="49.21875" bestFit="1" customWidth="1"/>
    <col min="9736" max="9736" width="8.44140625" customWidth="1"/>
    <col min="9737" max="9737" width="5.44140625" customWidth="1"/>
    <col min="9738" max="9739" width="10.5546875" customWidth="1"/>
    <col min="9979" max="9979" width="49.21875" bestFit="1" customWidth="1"/>
    <col min="9992" max="9992" width="8.44140625" customWidth="1"/>
    <col min="9993" max="9993" width="5.44140625" customWidth="1"/>
    <col min="9994" max="9995" width="10.5546875" customWidth="1"/>
    <col min="10235" max="10235" width="49.21875" bestFit="1" customWidth="1"/>
    <col min="10248" max="10248" width="8.44140625" customWidth="1"/>
    <col min="10249" max="10249" width="5.44140625" customWidth="1"/>
    <col min="10250" max="10251" width="10.5546875" customWidth="1"/>
    <col min="10491" max="10491" width="49.21875" bestFit="1" customWidth="1"/>
    <col min="10504" max="10504" width="8.44140625" customWidth="1"/>
    <col min="10505" max="10505" width="5.44140625" customWidth="1"/>
    <col min="10506" max="10507" width="10.5546875" customWidth="1"/>
    <col min="10747" max="10747" width="49.21875" bestFit="1" customWidth="1"/>
    <col min="10760" max="10760" width="8.44140625" customWidth="1"/>
    <col min="10761" max="10761" width="5.44140625" customWidth="1"/>
    <col min="10762" max="10763" width="10.5546875" customWidth="1"/>
    <col min="11003" max="11003" width="49.21875" bestFit="1" customWidth="1"/>
    <col min="11016" max="11016" width="8.44140625" customWidth="1"/>
    <col min="11017" max="11017" width="5.44140625" customWidth="1"/>
    <col min="11018" max="11019" width="10.5546875" customWidth="1"/>
    <col min="11259" max="11259" width="49.21875" bestFit="1" customWidth="1"/>
    <col min="11272" max="11272" width="8.44140625" customWidth="1"/>
    <col min="11273" max="11273" width="5.44140625" customWidth="1"/>
    <col min="11274" max="11275" width="10.5546875" customWidth="1"/>
    <col min="11515" max="11515" width="49.21875" bestFit="1" customWidth="1"/>
    <col min="11528" max="11528" width="8.44140625" customWidth="1"/>
    <col min="11529" max="11529" width="5.44140625" customWidth="1"/>
    <col min="11530" max="11531" width="10.5546875" customWidth="1"/>
    <col min="11771" max="11771" width="49.21875" bestFit="1" customWidth="1"/>
    <col min="11784" max="11784" width="8.44140625" customWidth="1"/>
    <col min="11785" max="11785" width="5.44140625" customWidth="1"/>
    <col min="11786" max="11787" width="10.5546875" customWidth="1"/>
    <col min="12027" max="12027" width="49.21875" bestFit="1" customWidth="1"/>
    <col min="12040" max="12040" width="8.44140625" customWidth="1"/>
    <col min="12041" max="12041" width="5.44140625" customWidth="1"/>
    <col min="12042" max="12043" width="10.5546875" customWidth="1"/>
    <col min="12283" max="12283" width="49.21875" bestFit="1" customWidth="1"/>
    <col min="12296" max="12296" width="8.44140625" customWidth="1"/>
    <col min="12297" max="12297" width="5.44140625" customWidth="1"/>
    <col min="12298" max="12299" width="10.5546875" customWidth="1"/>
    <col min="12539" max="12539" width="49.21875" bestFit="1" customWidth="1"/>
    <col min="12552" max="12552" width="8.44140625" customWidth="1"/>
    <col min="12553" max="12553" width="5.44140625" customWidth="1"/>
    <col min="12554" max="12555" width="10.5546875" customWidth="1"/>
    <col min="12795" max="12795" width="49.21875" bestFit="1" customWidth="1"/>
    <col min="12808" max="12808" width="8.44140625" customWidth="1"/>
    <col min="12809" max="12809" width="5.44140625" customWidth="1"/>
    <col min="12810" max="12811" width="10.5546875" customWidth="1"/>
    <col min="13051" max="13051" width="49.21875" bestFit="1" customWidth="1"/>
    <col min="13064" max="13064" width="8.44140625" customWidth="1"/>
    <col min="13065" max="13065" width="5.44140625" customWidth="1"/>
    <col min="13066" max="13067" width="10.5546875" customWidth="1"/>
    <col min="13307" max="13307" width="49.21875" bestFit="1" customWidth="1"/>
    <col min="13320" max="13320" width="8.44140625" customWidth="1"/>
    <col min="13321" max="13321" width="5.44140625" customWidth="1"/>
    <col min="13322" max="13323" width="10.5546875" customWidth="1"/>
    <col min="13563" max="13563" width="49.21875" bestFit="1" customWidth="1"/>
    <col min="13576" max="13576" width="8.44140625" customWidth="1"/>
    <col min="13577" max="13577" width="5.44140625" customWidth="1"/>
    <col min="13578" max="13579" width="10.5546875" customWidth="1"/>
    <col min="13819" max="13819" width="49.21875" bestFit="1" customWidth="1"/>
    <col min="13832" max="13832" width="8.44140625" customWidth="1"/>
    <col min="13833" max="13833" width="5.44140625" customWidth="1"/>
    <col min="13834" max="13835" width="10.5546875" customWidth="1"/>
    <col min="14075" max="14075" width="49.21875" bestFit="1" customWidth="1"/>
    <col min="14088" max="14088" width="8.44140625" customWidth="1"/>
    <col min="14089" max="14089" width="5.44140625" customWidth="1"/>
    <col min="14090" max="14091" width="10.5546875" customWidth="1"/>
    <col min="14331" max="14331" width="49.21875" bestFit="1" customWidth="1"/>
    <col min="14344" max="14344" width="8.44140625" customWidth="1"/>
    <col min="14345" max="14345" width="5.44140625" customWidth="1"/>
    <col min="14346" max="14347" width="10.5546875" customWidth="1"/>
    <col min="14587" max="14587" width="49.21875" bestFit="1" customWidth="1"/>
    <col min="14600" max="14600" width="8.44140625" customWidth="1"/>
    <col min="14601" max="14601" width="5.44140625" customWidth="1"/>
    <col min="14602" max="14603" width="10.5546875" customWidth="1"/>
    <col min="14843" max="14843" width="49.21875" bestFit="1" customWidth="1"/>
    <col min="14856" max="14856" width="8.44140625" customWidth="1"/>
    <col min="14857" max="14857" width="5.44140625" customWidth="1"/>
    <col min="14858" max="14859" width="10.5546875" customWidth="1"/>
    <col min="15099" max="15099" width="49.21875" bestFit="1" customWidth="1"/>
    <col min="15112" max="15112" width="8.44140625" customWidth="1"/>
    <col min="15113" max="15113" width="5.44140625" customWidth="1"/>
    <col min="15114" max="15115" width="10.5546875" customWidth="1"/>
    <col min="15355" max="15355" width="49.21875" bestFit="1" customWidth="1"/>
    <col min="15368" max="15368" width="8.44140625" customWidth="1"/>
    <col min="15369" max="15369" width="5.44140625" customWidth="1"/>
    <col min="15370" max="15371" width="10.5546875" customWidth="1"/>
    <col min="15611" max="15611" width="49.21875" bestFit="1" customWidth="1"/>
    <col min="15624" max="15624" width="8.44140625" customWidth="1"/>
    <col min="15625" max="15625" width="5.44140625" customWidth="1"/>
    <col min="15626" max="15627" width="10.5546875" customWidth="1"/>
    <col min="15867" max="15867" width="49.21875" bestFit="1" customWidth="1"/>
    <col min="15880" max="15880" width="8.44140625" customWidth="1"/>
    <col min="15881" max="15881" width="5.44140625" customWidth="1"/>
    <col min="15882" max="15883" width="10.5546875" customWidth="1"/>
    <col min="16123" max="16123" width="49.21875" bestFit="1" customWidth="1"/>
    <col min="16136" max="16136" width="8.44140625" customWidth="1"/>
    <col min="16137" max="16137" width="5.44140625" customWidth="1"/>
    <col min="16138" max="16139" width="10.5546875" customWidth="1"/>
  </cols>
  <sheetData>
    <row r="1" spans="2:11" ht="15.75">
      <c r="B1" s="951" t="s">
        <v>1142</v>
      </c>
      <c r="C1" s="934"/>
    </row>
    <row r="3" spans="2:11" ht="18">
      <c r="B3" s="43" t="s">
        <v>148</v>
      </c>
      <c r="C3" s="305" t="str">
        <f>+'Plan Summary'!B3</f>
        <v>ABMU</v>
      </c>
    </row>
    <row r="4" spans="2:11" ht="15.75">
      <c r="B4" s="116"/>
    </row>
    <row r="5" spans="2:11" ht="15.75">
      <c r="C5" s="308" t="s">
        <v>211</v>
      </c>
      <c r="D5" s="309"/>
      <c r="E5" s="966" t="s">
        <v>212</v>
      </c>
      <c r="F5" s="967"/>
      <c r="G5" s="967"/>
      <c r="H5" s="968"/>
      <c r="J5" s="969" t="s">
        <v>149</v>
      </c>
      <c r="K5" s="970"/>
    </row>
    <row r="6" spans="2:11" ht="15.75">
      <c r="C6" s="310" t="s">
        <v>213</v>
      </c>
      <c r="D6" s="311"/>
      <c r="E6" s="312" t="s">
        <v>214</v>
      </c>
      <c r="F6" s="312" t="s">
        <v>215</v>
      </c>
      <c r="G6" s="312" t="s">
        <v>216</v>
      </c>
      <c r="H6" s="312" t="s">
        <v>217</v>
      </c>
      <c r="J6" s="312" t="s">
        <v>133</v>
      </c>
      <c r="K6" s="312" t="s">
        <v>150</v>
      </c>
    </row>
    <row r="7" spans="2:11" ht="15.75">
      <c r="C7" s="313" t="s">
        <v>147</v>
      </c>
      <c r="D7" s="311"/>
      <c r="E7" s="314" t="s">
        <v>147</v>
      </c>
      <c r="F7" s="314" t="s">
        <v>147</v>
      </c>
      <c r="G7" s="314" t="s">
        <v>147</v>
      </c>
      <c r="H7" s="314" t="s">
        <v>147</v>
      </c>
      <c r="J7" s="314" t="s">
        <v>147</v>
      </c>
      <c r="K7" s="314" t="s">
        <v>147</v>
      </c>
    </row>
    <row r="8" spans="2:11" s="117" customFormat="1" ht="15.75">
      <c r="B8" s="120" t="s">
        <v>134</v>
      </c>
      <c r="C8" s="314"/>
      <c r="D8" s="311"/>
      <c r="E8" s="315"/>
      <c r="F8" s="315"/>
      <c r="G8" s="315"/>
      <c r="H8" s="315"/>
      <c r="I8" s="316"/>
      <c r="J8" s="315"/>
      <c r="K8" s="315"/>
    </row>
    <row r="9" spans="2:11" s="117" customFormat="1">
      <c r="B9" s="154" t="s">
        <v>135</v>
      </c>
      <c r="C9" s="317">
        <v>12.000000000000002</v>
      </c>
      <c r="D9" s="318"/>
      <c r="E9" s="317">
        <v>12.000000000000002</v>
      </c>
      <c r="F9" s="317">
        <v>12.000000000000002</v>
      </c>
      <c r="G9" s="317">
        <v>12.000000000000002</v>
      </c>
      <c r="H9" s="317">
        <v>12.000000000000002</v>
      </c>
      <c r="I9" s="316"/>
      <c r="J9" s="317">
        <v>12.000000000000002</v>
      </c>
      <c r="K9" s="317">
        <v>12.000000000000002</v>
      </c>
    </row>
    <row r="10" spans="2:11" s="117" customFormat="1">
      <c r="B10" s="154" t="s">
        <v>136</v>
      </c>
      <c r="C10" s="317">
        <v>1275.9999999999998</v>
      </c>
      <c r="D10" s="318"/>
      <c r="E10" s="317">
        <v>1287.75</v>
      </c>
      <c r="F10" s="317">
        <v>1294.5100000000002</v>
      </c>
      <c r="G10" s="317">
        <v>1304.2800000000002</v>
      </c>
      <c r="H10" s="317">
        <v>1312.4900000000002</v>
      </c>
      <c r="I10" s="316"/>
      <c r="J10" s="317">
        <v>1323.8500000000001</v>
      </c>
      <c r="K10" s="317">
        <v>1330.5500000000002</v>
      </c>
    </row>
    <row r="11" spans="2:11" s="117" customFormat="1">
      <c r="B11" s="154" t="s">
        <v>137</v>
      </c>
      <c r="C11" s="317">
        <v>4410.25</v>
      </c>
      <c r="D11" s="318"/>
      <c r="E11" s="317">
        <v>4441.9299999999994</v>
      </c>
      <c r="F11" s="317">
        <v>4470.0399999999991</v>
      </c>
      <c r="G11" s="317">
        <v>4477.33</v>
      </c>
      <c r="H11" s="317">
        <v>4488.91</v>
      </c>
      <c r="I11" s="316"/>
      <c r="J11" s="317">
        <v>4528.17</v>
      </c>
      <c r="K11" s="317">
        <v>4491.29</v>
      </c>
    </row>
    <row r="12" spans="2:11" s="117" customFormat="1">
      <c r="B12" s="154" t="s">
        <v>138</v>
      </c>
      <c r="C12" s="317">
        <v>539.69000000000005</v>
      </c>
      <c r="D12" s="318"/>
      <c r="E12" s="317">
        <v>543.7299999999999</v>
      </c>
      <c r="F12" s="317">
        <v>545.51</v>
      </c>
      <c r="G12" s="317">
        <v>559.83999999999992</v>
      </c>
      <c r="H12" s="317">
        <v>565.83999999999992</v>
      </c>
      <c r="I12" s="316"/>
      <c r="J12" s="317">
        <v>571.47</v>
      </c>
      <c r="K12" s="317">
        <v>570</v>
      </c>
    </row>
    <row r="13" spans="2:11" s="117" customFormat="1">
      <c r="B13" s="154" t="s">
        <v>139</v>
      </c>
      <c r="C13" s="317">
        <v>218.65</v>
      </c>
      <c r="D13" s="318"/>
      <c r="E13" s="317">
        <v>218.65</v>
      </c>
      <c r="F13" s="317">
        <v>218.65</v>
      </c>
      <c r="G13" s="317">
        <v>223.65</v>
      </c>
      <c r="H13" s="317">
        <v>223.65</v>
      </c>
      <c r="I13" s="316"/>
      <c r="J13" s="317">
        <v>228.65</v>
      </c>
      <c r="K13" s="317">
        <v>228.65</v>
      </c>
    </row>
    <row r="14" spans="2:11" s="117" customFormat="1">
      <c r="B14" s="154" t="s">
        <v>140</v>
      </c>
      <c r="C14" s="317">
        <v>779.62999999999988</v>
      </c>
      <c r="D14" s="318"/>
      <c r="E14" s="317">
        <v>782.23</v>
      </c>
      <c r="F14" s="317">
        <v>793.53</v>
      </c>
      <c r="G14" s="317">
        <v>797.53699999999992</v>
      </c>
      <c r="H14" s="317">
        <v>799.53</v>
      </c>
      <c r="I14" s="316"/>
      <c r="J14" s="317">
        <v>805.2299999999999</v>
      </c>
      <c r="K14" s="317">
        <v>805.2299999999999</v>
      </c>
    </row>
    <row r="15" spans="2:11" s="117" customFormat="1">
      <c r="B15" s="154" t="s">
        <v>141</v>
      </c>
      <c r="C15" s="317">
        <v>2496.59</v>
      </c>
      <c r="D15" s="318"/>
      <c r="E15" s="317">
        <v>2519.14</v>
      </c>
      <c r="F15" s="317">
        <v>2528.3200000000002</v>
      </c>
      <c r="G15" s="317">
        <v>2523.96</v>
      </c>
      <c r="H15" s="317">
        <v>2526.5100000000002</v>
      </c>
      <c r="I15" s="316"/>
      <c r="J15" s="317">
        <v>2531.89</v>
      </c>
      <c r="K15" s="317">
        <v>2535.29</v>
      </c>
    </row>
    <row r="16" spans="2:11" s="117" customFormat="1">
      <c r="B16" s="154" t="s">
        <v>142</v>
      </c>
      <c r="C16" s="317">
        <v>2127.2199999999998</v>
      </c>
      <c r="D16" s="318"/>
      <c r="E16" s="317">
        <v>2139.9</v>
      </c>
      <c r="F16" s="317">
        <v>2144.9900000000002</v>
      </c>
      <c r="G16" s="317">
        <v>2145.83</v>
      </c>
      <c r="H16" s="317">
        <v>2151.67</v>
      </c>
      <c r="I16" s="316"/>
      <c r="J16" s="317">
        <v>2135.9</v>
      </c>
      <c r="K16" s="317">
        <v>2119.4</v>
      </c>
    </row>
    <row r="17" spans="2:11" s="117" customFormat="1">
      <c r="B17" s="154" t="s">
        <v>143</v>
      </c>
      <c r="C17" s="317">
        <v>1298.1300000000001</v>
      </c>
      <c r="D17" s="318"/>
      <c r="E17" s="317">
        <v>1316.53</v>
      </c>
      <c r="F17" s="317">
        <v>1316.99</v>
      </c>
      <c r="G17" s="317">
        <v>1317.51</v>
      </c>
      <c r="H17" s="317">
        <v>1318.03</v>
      </c>
      <c r="I17" s="316"/>
      <c r="J17" s="317">
        <v>1309.27</v>
      </c>
      <c r="K17" s="317">
        <v>1309.27</v>
      </c>
    </row>
    <row r="18" spans="2:11" s="117" customFormat="1">
      <c r="B18" s="154" t="s">
        <v>144</v>
      </c>
      <c r="C18" s="317">
        <v>17</v>
      </c>
      <c r="D18" s="318"/>
      <c r="E18" s="317">
        <v>17</v>
      </c>
      <c r="F18" s="317">
        <v>17</v>
      </c>
      <c r="G18" s="317">
        <v>17</v>
      </c>
      <c r="H18" s="317">
        <v>17</v>
      </c>
      <c r="I18" s="316"/>
      <c r="J18" s="317">
        <v>17</v>
      </c>
      <c r="K18" s="317">
        <v>17</v>
      </c>
    </row>
    <row r="19" spans="2:11" s="117" customFormat="1" ht="15.75">
      <c r="B19" s="155" t="s">
        <v>145</v>
      </c>
      <c r="C19" s="319">
        <f>SUM(C8:C18)</f>
        <v>13175.16</v>
      </c>
      <c r="D19" s="320"/>
      <c r="E19" s="319">
        <f t="shared" ref="E19:H19" si="0">SUM(E8:E18)</f>
        <v>13278.859999999999</v>
      </c>
      <c r="F19" s="319">
        <f t="shared" si="0"/>
        <v>13341.539999999999</v>
      </c>
      <c r="G19" s="319">
        <f t="shared" si="0"/>
        <v>13378.937000000002</v>
      </c>
      <c r="H19" s="319">
        <f t="shared" si="0"/>
        <v>13415.630000000001</v>
      </c>
      <c r="I19" s="316"/>
      <c r="J19" s="319">
        <f>SUM(J8:J18)</f>
        <v>13463.43</v>
      </c>
      <c r="K19" s="319">
        <f>SUM(K8:K18)</f>
        <v>13418.679999999998</v>
      </c>
    </row>
    <row r="20" spans="2:11" s="117" customFormat="1">
      <c r="B20" s="119" t="s">
        <v>536</v>
      </c>
      <c r="C20" s="317"/>
      <c r="D20" s="318"/>
      <c r="E20" s="317"/>
      <c r="F20" s="317"/>
      <c r="G20" s="317"/>
      <c r="H20" s="317"/>
      <c r="I20" s="316"/>
      <c r="J20" s="317"/>
      <c r="K20" s="317"/>
    </row>
    <row r="21" spans="2:11" s="117" customFormat="1">
      <c r="B21" s="154" t="s">
        <v>135</v>
      </c>
      <c r="C21" s="317"/>
      <c r="D21" s="318"/>
      <c r="E21" s="317"/>
      <c r="F21" s="317"/>
      <c r="G21" s="317"/>
      <c r="H21" s="317"/>
      <c r="I21" s="316"/>
      <c r="J21" s="317"/>
      <c r="K21" s="317"/>
    </row>
    <row r="22" spans="2:11" s="117" customFormat="1">
      <c r="B22" s="154" t="s">
        <v>136</v>
      </c>
      <c r="C22" s="317"/>
      <c r="D22" s="318"/>
      <c r="E22" s="317"/>
      <c r="F22" s="317"/>
      <c r="G22" s="317"/>
      <c r="H22" s="317"/>
      <c r="I22" s="316"/>
      <c r="J22" s="317"/>
      <c r="K22" s="317"/>
    </row>
    <row r="23" spans="2:11" s="117" customFormat="1">
      <c r="B23" s="154" t="s">
        <v>137</v>
      </c>
      <c r="C23" s="317"/>
      <c r="D23" s="318"/>
      <c r="E23" s="317"/>
      <c r="F23" s="317"/>
      <c r="G23" s="317"/>
      <c r="H23" s="317"/>
      <c r="I23" s="316"/>
      <c r="J23" s="317"/>
      <c r="K23" s="317"/>
    </row>
    <row r="24" spans="2:11" s="117" customFormat="1">
      <c r="B24" s="154" t="s">
        <v>138</v>
      </c>
      <c r="C24" s="317"/>
      <c r="D24" s="318"/>
      <c r="E24" s="317"/>
      <c r="F24" s="317"/>
      <c r="G24" s="317"/>
      <c r="H24" s="317"/>
      <c r="I24" s="316"/>
      <c r="J24" s="317"/>
      <c r="K24" s="317"/>
    </row>
    <row r="25" spans="2:11" s="117" customFormat="1">
      <c r="B25" s="154" t="s">
        <v>139</v>
      </c>
      <c r="C25" s="317"/>
      <c r="D25" s="318"/>
      <c r="E25" s="317"/>
      <c r="F25" s="317"/>
      <c r="G25" s="317"/>
      <c r="H25" s="317"/>
      <c r="I25" s="316"/>
      <c r="J25" s="317"/>
      <c r="K25" s="317"/>
    </row>
    <row r="26" spans="2:11" s="117" customFormat="1">
      <c r="B26" s="154" t="s">
        <v>140</v>
      </c>
      <c r="C26" s="317"/>
      <c r="D26" s="318"/>
      <c r="E26" s="317"/>
      <c r="F26" s="317"/>
      <c r="G26" s="317"/>
      <c r="H26" s="317"/>
      <c r="I26" s="316"/>
      <c r="J26" s="317"/>
      <c r="K26" s="317"/>
    </row>
    <row r="27" spans="2:11" s="117" customFormat="1">
      <c r="B27" s="154" t="s">
        <v>141</v>
      </c>
      <c r="C27" s="317"/>
      <c r="D27" s="318"/>
      <c r="E27" s="317"/>
      <c r="F27" s="317"/>
      <c r="G27" s="317"/>
      <c r="H27" s="317"/>
      <c r="I27" s="316"/>
      <c r="J27" s="317"/>
      <c r="K27" s="317"/>
    </row>
    <row r="28" spans="2:11" s="117" customFormat="1">
      <c r="B28" s="154" t="s">
        <v>142</v>
      </c>
      <c r="C28" s="317"/>
      <c r="D28" s="318"/>
      <c r="E28" s="317"/>
      <c r="F28" s="317"/>
      <c r="G28" s="317"/>
      <c r="H28" s="317"/>
      <c r="I28" s="316"/>
      <c r="J28" s="317"/>
      <c r="K28" s="317"/>
    </row>
    <row r="29" spans="2:11" s="117" customFormat="1">
      <c r="B29" s="154" t="s">
        <v>143</v>
      </c>
      <c r="C29" s="317"/>
      <c r="D29" s="318"/>
      <c r="E29" s="317"/>
      <c r="F29" s="317"/>
      <c r="G29" s="317"/>
      <c r="H29" s="317"/>
      <c r="I29" s="316"/>
      <c r="J29" s="317"/>
      <c r="K29" s="317"/>
    </row>
    <row r="30" spans="2:11" s="117" customFormat="1">
      <c r="B30" s="154" t="s">
        <v>144</v>
      </c>
      <c r="C30" s="317"/>
      <c r="D30" s="318"/>
      <c r="E30" s="317"/>
      <c r="F30" s="317"/>
      <c r="G30" s="317"/>
      <c r="H30" s="317"/>
      <c r="I30" s="316"/>
      <c r="J30" s="317"/>
      <c r="K30" s="317"/>
    </row>
    <row r="31" spans="2:11" s="117" customFormat="1" ht="15.75">
      <c r="B31" s="156" t="s">
        <v>145</v>
      </c>
      <c r="C31" s="319">
        <f>SUM(C21:C30)</f>
        <v>0</v>
      </c>
      <c r="D31" s="320"/>
      <c r="E31" s="319">
        <f t="shared" ref="E31:H31" si="1">SUM(E21:E30)</f>
        <v>0</v>
      </c>
      <c r="F31" s="319">
        <f t="shared" si="1"/>
        <v>0</v>
      </c>
      <c r="G31" s="319">
        <f t="shared" si="1"/>
        <v>0</v>
      </c>
      <c r="H31" s="319">
        <f t="shared" si="1"/>
        <v>0</v>
      </c>
      <c r="I31" s="316"/>
      <c r="J31" s="319">
        <f>SUM(J21:J30)</f>
        <v>0</v>
      </c>
      <c r="K31" s="319">
        <f>SUM(K21:K30)</f>
        <v>0</v>
      </c>
    </row>
    <row r="32" spans="2:11" s="117" customFormat="1" ht="15.75">
      <c r="C32" s="321"/>
      <c r="D32" s="320"/>
      <c r="E32" s="321"/>
      <c r="F32" s="321"/>
      <c r="G32" s="321"/>
      <c r="H32" s="321"/>
      <c r="I32" s="316"/>
      <c r="J32" s="321"/>
      <c r="K32" s="321"/>
    </row>
    <row r="33" spans="2:11" s="117" customFormat="1" ht="15.75">
      <c r="B33" s="157" t="s">
        <v>146</v>
      </c>
      <c r="C33" s="319">
        <f>+C31+C19</f>
        <v>13175.16</v>
      </c>
      <c r="D33" s="320"/>
      <c r="E33" s="319">
        <f t="shared" ref="E33:H33" si="2">+E31+E19</f>
        <v>13278.859999999999</v>
      </c>
      <c r="F33" s="319">
        <f t="shared" si="2"/>
        <v>13341.539999999999</v>
      </c>
      <c r="G33" s="319">
        <f t="shared" si="2"/>
        <v>13378.937000000002</v>
      </c>
      <c r="H33" s="319">
        <f t="shared" si="2"/>
        <v>13415.630000000001</v>
      </c>
      <c r="I33" s="316"/>
      <c r="J33" s="319">
        <f>+J31+J19</f>
        <v>13463.43</v>
      </c>
      <c r="K33" s="319">
        <f>+K31+K19</f>
        <v>13418.679999999998</v>
      </c>
    </row>
    <row r="34" spans="2:11" s="117" customFormat="1">
      <c r="C34" s="316"/>
      <c r="D34" s="318"/>
      <c r="E34" s="316"/>
      <c r="F34" s="316"/>
      <c r="G34" s="316"/>
      <c r="H34" s="316"/>
      <c r="I34" s="316"/>
      <c r="J34" s="316"/>
      <c r="K34" s="316"/>
    </row>
    <row r="35" spans="2:11" s="117" customFormat="1">
      <c r="C35" s="316"/>
      <c r="D35" s="318"/>
      <c r="E35" s="316"/>
      <c r="F35" s="316"/>
      <c r="G35" s="316"/>
      <c r="H35" s="316"/>
      <c r="I35" s="316"/>
      <c r="J35" s="316"/>
      <c r="K35" s="316"/>
    </row>
    <row r="36" spans="2:11" s="117" customFormat="1" ht="15.75">
      <c r="B36" s="116" t="s">
        <v>218</v>
      </c>
      <c r="C36" s="316"/>
      <c r="D36" s="318"/>
      <c r="E36" s="316"/>
      <c r="F36" s="316"/>
      <c r="G36" s="316"/>
      <c r="H36" s="316"/>
      <c r="I36" s="316"/>
      <c r="J36" s="316"/>
      <c r="K36" s="316"/>
    </row>
    <row r="37" spans="2:11" s="117" customFormat="1" ht="15.75">
      <c r="B37" s="779" t="s">
        <v>1129</v>
      </c>
      <c r="C37" s="316"/>
      <c r="D37" s="318"/>
      <c r="E37" s="316"/>
      <c r="F37" s="316"/>
      <c r="G37" s="316"/>
      <c r="H37" s="316"/>
      <c r="I37" s="316"/>
      <c r="J37" s="316"/>
      <c r="K37" s="316"/>
    </row>
    <row r="38" spans="2:11" s="117" customFormat="1" ht="15.75">
      <c r="B38" s="780" t="s">
        <v>1130</v>
      </c>
      <c r="C38" s="316"/>
      <c r="D38" s="318"/>
      <c r="E38" s="316"/>
      <c r="F38" s="316"/>
      <c r="G38" s="316"/>
      <c r="H38" s="316"/>
      <c r="I38" s="316"/>
      <c r="J38" s="316"/>
      <c r="K38" s="316"/>
    </row>
    <row r="39" spans="2:11" s="117" customFormat="1" ht="15.75">
      <c r="B39" s="780" t="s">
        <v>1127</v>
      </c>
      <c r="C39" s="316"/>
      <c r="D39" s="318"/>
      <c r="E39" s="316"/>
      <c r="F39" s="316"/>
      <c r="G39" s="316"/>
      <c r="H39" s="316"/>
      <c r="I39" s="316"/>
      <c r="J39" s="316"/>
      <c r="K39" s="316"/>
    </row>
    <row r="40" spans="2:11" s="117" customFormat="1" ht="15.75">
      <c r="B40" s="780" t="s">
        <v>1128</v>
      </c>
      <c r="C40" s="316"/>
      <c r="D40" s="318"/>
      <c r="E40" s="316"/>
      <c r="F40" s="316"/>
      <c r="G40" s="316"/>
      <c r="H40" s="316"/>
      <c r="I40" s="316"/>
      <c r="J40" s="316"/>
      <c r="K40" s="316"/>
    </row>
    <row r="41" spans="2:11" s="117" customFormat="1">
      <c r="C41" s="316"/>
      <c r="D41" s="318"/>
      <c r="E41" s="316"/>
      <c r="F41" s="316"/>
      <c r="G41" s="316"/>
      <c r="H41" s="316"/>
      <c r="I41" s="316"/>
      <c r="J41" s="316"/>
      <c r="K41" s="316"/>
    </row>
    <row r="42" spans="2:11" s="117" customFormat="1">
      <c r="C42" s="316"/>
      <c r="D42" s="318"/>
      <c r="E42" s="316"/>
      <c r="F42" s="316"/>
      <c r="G42" s="316"/>
      <c r="H42" s="316"/>
      <c r="I42" s="316"/>
      <c r="J42" s="316"/>
      <c r="K42" s="316"/>
    </row>
    <row r="43" spans="2:11" s="117" customFormat="1">
      <c r="C43" s="316"/>
      <c r="D43" s="318"/>
      <c r="E43" s="316"/>
      <c r="F43" s="316"/>
      <c r="G43" s="316"/>
      <c r="H43" s="316"/>
      <c r="I43" s="316"/>
      <c r="J43" s="316"/>
      <c r="K43" s="316"/>
    </row>
    <row r="44" spans="2:11" s="117" customFormat="1">
      <c r="C44" s="316"/>
      <c r="D44" s="318"/>
      <c r="E44" s="316"/>
      <c r="F44" s="316"/>
      <c r="G44" s="316"/>
      <c r="H44" s="316"/>
      <c r="I44" s="316"/>
      <c r="J44" s="316"/>
      <c r="K44" s="316"/>
    </row>
    <row r="45" spans="2:11" s="117" customFormat="1">
      <c r="C45" s="316"/>
      <c r="D45" s="318"/>
      <c r="E45" s="316"/>
      <c r="F45" s="316"/>
      <c r="G45" s="316"/>
      <c r="H45" s="316"/>
      <c r="I45" s="316"/>
      <c r="J45" s="316"/>
      <c r="K45" s="316"/>
    </row>
    <row r="46" spans="2:11" s="117" customFormat="1">
      <c r="C46" s="316"/>
      <c r="D46" s="318"/>
      <c r="E46" s="316"/>
      <c r="F46" s="316"/>
      <c r="G46" s="316"/>
      <c r="H46" s="316"/>
      <c r="I46" s="316"/>
      <c r="J46" s="316"/>
      <c r="K46" s="316"/>
    </row>
    <row r="47" spans="2:11" s="117" customFormat="1">
      <c r="C47" s="316"/>
      <c r="D47" s="318"/>
      <c r="E47" s="316"/>
      <c r="F47" s="316"/>
      <c r="G47" s="316"/>
      <c r="H47" s="316"/>
      <c r="I47" s="316"/>
      <c r="J47" s="316"/>
      <c r="K47" s="316"/>
    </row>
    <row r="48" spans="2:11" s="117" customFormat="1">
      <c r="C48" s="316"/>
      <c r="D48" s="318"/>
      <c r="E48" s="316"/>
      <c r="F48" s="316"/>
      <c r="G48" s="316"/>
      <c r="H48" s="316"/>
      <c r="I48" s="316"/>
      <c r="J48" s="316"/>
      <c r="K48" s="316"/>
    </row>
    <row r="49" spans="3:11" s="117" customFormat="1">
      <c r="C49" s="316"/>
      <c r="D49" s="318"/>
      <c r="E49" s="316"/>
      <c r="F49" s="316"/>
      <c r="G49" s="316"/>
      <c r="H49" s="316"/>
      <c r="I49" s="316"/>
      <c r="J49" s="316"/>
      <c r="K49" s="316"/>
    </row>
    <row r="50" spans="3:11" s="117" customFormat="1">
      <c r="C50" s="316"/>
      <c r="D50" s="318"/>
      <c r="E50" s="316"/>
      <c r="F50" s="316"/>
      <c r="G50" s="316"/>
      <c r="H50" s="316"/>
      <c r="I50" s="316"/>
      <c r="J50" s="316"/>
      <c r="K50" s="316"/>
    </row>
    <row r="51" spans="3:11" s="117" customFormat="1">
      <c r="C51" s="316"/>
      <c r="D51" s="318"/>
      <c r="E51" s="316"/>
      <c r="F51" s="316"/>
      <c r="G51" s="316"/>
      <c r="H51" s="316"/>
      <c r="I51" s="316"/>
      <c r="J51" s="316"/>
      <c r="K51" s="316"/>
    </row>
    <row r="52" spans="3:11" s="117" customFormat="1">
      <c r="C52" s="316"/>
      <c r="D52" s="318"/>
      <c r="E52" s="316"/>
      <c r="F52" s="316"/>
      <c r="G52" s="316"/>
      <c r="H52" s="316"/>
      <c r="I52" s="316"/>
      <c r="J52" s="316"/>
      <c r="K52" s="316"/>
    </row>
    <row r="53" spans="3:11" s="117" customFormat="1">
      <c r="C53" s="316"/>
      <c r="D53" s="318"/>
      <c r="E53" s="316"/>
      <c r="F53" s="316"/>
      <c r="G53" s="316"/>
      <c r="H53" s="316"/>
      <c r="I53" s="316"/>
      <c r="J53" s="316"/>
      <c r="K53" s="316"/>
    </row>
    <row r="54" spans="3:11" s="117" customFormat="1">
      <c r="C54" s="316"/>
      <c r="D54" s="318"/>
      <c r="E54" s="316"/>
      <c r="F54" s="316"/>
      <c r="G54" s="316"/>
      <c r="H54" s="316"/>
      <c r="I54" s="316"/>
      <c r="J54" s="316"/>
      <c r="K54" s="316"/>
    </row>
    <row r="55" spans="3:11" s="117" customFormat="1">
      <c r="C55" s="316"/>
      <c r="D55" s="318"/>
      <c r="E55" s="316"/>
      <c r="F55" s="316"/>
      <c r="G55" s="316"/>
      <c r="H55" s="316"/>
      <c r="I55" s="316"/>
      <c r="J55" s="316"/>
      <c r="K55" s="316"/>
    </row>
    <row r="56" spans="3:11" s="117" customFormat="1">
      <c r="C56" s="316"/>
      <c r="D56" s="318"/>
      <c r="E56" s="316"/>
      <c r="F56" s="316"/>
      <c r="G56" s="316"/>
      <c r="H56" s="316"/>
      <c r="I56" s="316"/>
      <c r="J56" s="316"/>
      <c r="K56" s="316"/>
    </row>
    <row r="57" spans="3:11" s="117" customFormat="1">
      <c r="C57" s="316"/>
      <c r="D57" s="318"/>
      <c r="E57" s="316"/>
      <c r="F57" s="316"/>
      <c r="G57" s="316"/>
      <c r="H57" s="316"/>
      <c r="I57" s="316"/>
      <c r="J57" s="316"/>
      <c r="K57" s="316"/>
    </row>
    <row r="58" spans="3:11" s="117" customFormat="1">
      <c r="C58" s="316"/>
      <c r="D58" s="318"/>
      <c r="E58" s="316"/>
      <c r="F58" s="316"/>
      <c r="G58" s="316"/>
      <c r="H58" s="316"/>
      <c r="I58" s="316"/>
      <c r="J58" s="316"/>
      <c r="K58" s="316"/>
    </row>
    <row r="59" spans="3:11" s="117" customFormat="1">
      <c r="C59" s="316"/>
      <c r="D59" s="318"/>
      <c r="E59" s="316"/>
      <c r="F59" s="316"/>
      <c r="G59" s="316"/>
      <c r="H59" s="316"/>
      <c r="I59" s="316"/>
      <c r="J59" s="316"/>
      <c r="K59" s="316"/>
    </row>
    <row r="60" spans="3:11" s="117" customFormat="1">
      <c r="C60" s="316"/>
      <c r="D60" s="318"/>
      <c r="E60" s="316"/>
      <c r="F60" s="316"/>
      <c r="G60" s="316"/>
      <c r="H60" s="316"/>
      <c r="I60" s="316"/>
      <c r="J60" s="316"/>
      <c r="K60" s="316"/>
    </row>
    <row r="61" spans="3:11" s="117" customFormat="1">
      <c r="C61" s="316"/>
      <c r="D61" s="318"/>
      <c r="E61" s="316"/>
      <c r="F61" s="316"/>
      <c r="G61" s="316"/>
      <c r="H61" s="316"/>
      <c r="I61" s="316"/>
      <c r="J61" s="316"/>
      <c r="K61" s="316"/>
    </row>
    <row r="62" spans="3:11" s="117" customFormat="1">
      <c r="C62" s="316"/>
      <c r="D62" s="318"/>
      <c r="E62" s="316"/>
      <c r="F62" s="316"/>
      <c r="G62" s="316"/>
      <c r="H62" s="316"/>
      <c r="I62" s="316"/>
      <c r="J62" s="316"/>
      <c r="K62" s="316"/>
    </row>
    <row r="63" spans="3:11" s="117" customFormat="1">
      <c r="C63" s="316"/>
      <c r="D63" s="318"/>
      <c r="E63" s="316"/>
      <c r="F63" s="316"/>
      <c r="G63" s="316"/>
      <c r="H63" s="316"/>
      <c r="I63" s="316"/>
      <c r="J63" s="316"/>
      <c r="K63" s="316"/>
    </row>
    <row r="64" spans="3:11" s="117" customFormat="1">
      <c r="C64" s="316"/>
      <c r="D64" s="318"/>
      <c r="E64" s="316"/>
      <c r="F64" s="316"/>
      <c r="G64" s="316"/>
      <c r="H64" s="316"/>
      <c r="I64" s="316"/>
      <c r="J64" s="316"/>
      <c r="K64" s="316"/>
    </row>
    <row r="65" spans="3:11" s="117" customFormat="1">
      <c r="C65" s="316"/>
      <c r="D65" s="318"/>
      <c r="E65" s="316"/>
      <c r="F65" s="316"/>
      <c r="G65" s="316"/>
      <c r="H65" s="316"/>
      <c r="I65" s="316"/>
      <c r="J65" s="316"/>
      <c r="K65" s="316"/>
    </row>
    <row r="66" spans="3:11" s="117" customFormat="1">
      <c r="C66" s="316"/>
      <c r="D66" s="318"/>
      <c r="E66" s="316"/>
      <c r="F66" s="316"/>
      <c r="G66" s="316"/>
      <c r="H66" s="316"/>
      <c r="I66" s="316"/>
      <c r="J66" s="316"/>
      <c r="K66" s="316"/>
    </row>
    <row r="67" spans="3:11" s="117" customFormat="1">
      <c r="C67" s="316"/>
      <c r="D67" s="318"/>
      <c r="E67" s="316"/>
      <c r="F67" s="316"/>
      <c r="G67" s="316"/>
      <c r="H67" s="316"/>
      <c r="I67" s="316"/>
      <c r="J67" s="316"/>
      <c r="K67" s="316"/>
    </row>
    <row r="68" spans="3:11" s="117" customFormat="1">
      <c r="C68" s="316"/>
      <c r="D68" s="318"/>
      <c r="E68" s="316"/>
      <c r="F68" s="316"/>
      <c r="G68" s="316"/>
      <c r="H68" s="316"/>
      <c r="I68" s="316"/>
      <c r="J68" s="316"/>
      <c r="K68" s="316"/>
    </row>
    <row r="69" spans="3:11" s="117" customFormat="1">
      <c r="C69" s="316"/>
      <c r="D69" s="318"/>
      <c r="E69" s="316"/>
      <c r="F69" s="316"/>
      <c r="G69" s="316"/>
      <c r="H69" s="316"/>
      <c r="I69" s="316"/>
      <c r="J69" s="316"/>
      <c r="K69" s="316"/>
    </row>
    <row r="70" spans="3:11" s="117" customFormat="1">
      <c r="C70" s="316"/>
      <c r="D70" s="318"/>
      <c r="E70" s="316"/>
      <c r="F70" s="316"/>
      <c r="G70" s="316"/>
      <c r="H70" s="316"/>
      <c r="I70" s="316"/>
      <c r="J70" s="316"/>
      <c r="K70" s="316"/>
    </row>
    <row r="71" spans="3:11" s="117" customFormat="1">
      <c r="C71" s="316"/>
      <c r="D71" s="318"/>
      <c r="E71" s="316"/>
      <c r="F71" s="316"/>
      <c r="G71" s="316"/>
      <c r="H71" s="316"/>
      <c r="I71" s="316"/>
      <c r="J71" s="316"/>
      <c r="K71" s="316"/>
    </row>
    <row r="72" spans="3:11" s="117" customFormat="1">
      <c r="C72" s="316"/>
      <c r="D72" s="318"/>
      <c r="E72" s="316"/>
      <c r="F72" s="316"/>
      <c r="G72" s="316"/>
      <c r="H72" s="316"/>
      <c r="I72" s="316"/>
      <c r="J72" s="316"/>
      <c r="K72" s="316"/>
    </row>
    <row r="73" spans="3:11" s="117" customFormat="1">
      <c r="C73" s="316"/>
      <c r="D73" s="318"/>
      <c r="E73" s="316"/>
      <c r="F73" s="316"/>
      <c r="G73" s="316"/>
      <c r="H73" s="316"/>
      <c r="I73" s="316"/>
      <c r="J73" s="316"/>
      <c r="K73" s="316"/>
    </row>
    <row r="74" spans="3:11" s="117" customFormat="1">
      <c r="C74" s="316"/>
      <c r="D74" s="318"/>
      <c r="E74" s="316"/>
      <c r="F74" s="316"/>
      <c r="G74" s="316"/>
      <c r="H74" s="316"/>
      <c r="I74" s="316"/>
      <c r="J74" s="316"/>
      <c r="K74" s="316"/>
    </row>
    <row r="75" spans="3:11" s="117" customFormat="1">
      <c r="C75" s="316"/>
      <c r="D75" s="318"/>
      <c r="E75" s="316"/>
      <c r="F75" s="316"/>
      <c r="G75" s="316"/>
      <c r="H75" s="316"/>
      <c r="I75" s="316"/>
      <c r="J75" s="316"/>
      <c r="K75" s="316"/>
    </row>
    <row r="76" spans="3:11" s="117" customFormat="1">
      <c r="C76" s="316"/>
      <c r="D76" s="318"/>
      <c r="E76" s="316"/>
      <c r="F76" s="316"/>
      <c r="G76" s="316"/>
      <c r="H76" s="316"/>
      <c r="I76" s="316"/>
      <c r="J76" s="316"/>
      <c r="K76" s="316"/>
    </row>
    <row r="77" spans="3:11" s="117" customFormat="1">
      <c r="C77" s="316"/>
      <c r="D77" s="318"/>
      <c r="E77" s="316"/>
      <c r="F77" s="316"/>
      <c r="G77" s="316"/>
      <c r="H77" s="316"/>
      <c r="I77" s="316"/>
      <c r="J77" s="316"/>
      <c r="K77" s="316"/>
    </row>
    <row r="78" spans="3:11" s="117" customFormat="1">
      <c r="C78" s="316"/>
      <c r="D78" s="318"/>
      <c r="E78" s="316"/>
      <c r="F78" s="316"/>
      <c r="G78" s="316"/>
      <c r="H78" s="316"/>
      <c r="I78" s="316"/>
      <c r="J78" s="316"/>
      <c r="K78" s="316"/>
    </row>
    <row r="79" spans="3:11" s="117" customFormat="1">
      <c r="C79" s="316"/>
      <c r="D79" s="318"/>
      <c r="E79" s="316"/>
      <c r="F79" s="316"/>
      <c r="G79" s="316"/>
      <c r="H79" s="316"/>
      <c r="I79" s="316"/>
      <c r="J79" s="316"/>
      <c r="K79" s="316"/>
    </row>
    <row r="80" spans="3:11" s="117" customFormat="1">
      <c r="C80" s="316"/>
      <c r="D80" s="318"/>
      <c r="E80" s="316"/>
      <c r="F80" s="316"/>
      <c r="G80" s="316"/>
      <c r="H80" s="316"/>
      <c r="I80" s="316"/>
      <c r="J80" s="316"/>
      <c r="K80" s="316"/>
    </row>
    <row r="81" spans="3:11" s="117" customFormat="1">
      <c r="C81" s="316"/>
      <c r="D81" s="318"/>
      <c r="E81" s="316"/>
      <c r="F81" s="316"/>
      <c r="G81" s="316"/>
      <c r="H81" s="316"/>
      <c r="I81" s="316"/>
      <c r="J81" s="316"/>
      <c r="K81" s="316"/>
    </row>
    <row r="82" spans="3:11" s="117" customFormat="1">
      <c r="C82" s="316"/>
      <c r="D82" s="318"/>
      <c r="E82" s="316"/>
      <c r="F82" s="316"/>
      <c r="G82" s="316"/>
      <c r="H82" s="316"/>
      <c r="I82" s="316"/>
      <c r="J82" s="316"/>
      <c r="K82" s="316"/>
    </row>
    <row r="83" spans="3:11" s="117" customFormat="1">
      <c r="C83" s="316"/>
      <c r="D83" s="318"/>
      <c r="E83" s="316"/>
      <c r="F83" s="316"/>
      <c r="G83" s="316"/>
      <c r="H83" s="316"/>
      <c r="I83" s="316"/>
      <c r="J83" s="316"/>
      <c r="K83" s="316"/>
    </row>
    <row r="84" spans="3:11" s="117" customFormat="1">
      <c r="C84" s="316"/>
      <c r="D84" s="318"/>
      <c r="E84" s="316"/>
      <c r="F84" s="316"/>
      <c r="G84" s="316"/>
      <c r="H84" s="316"/>
      <c r="I84" s="316"/>
      <c r="J84" s="316"/>
      <c r="K84" s="316"/>
    </row>
    <row r="85" spans="3:11" s="117" customFormat="1">
      <c r="C85" s="316"/>
      <c r="D85" s="318"/>
      <c r="E85" s="316"/>
      <c r="F85" s="316"/>
      <c r="G85" s="316"/>
      <c r="H85" s="316"/>
      <c r="I85" s="316"/>
      <c r="J85" s="316"/>
      <c r="K85" s="316"/>
    </row>
    <row r="86" spans="3:11" s="117" customFormat="1">
      <c r="C86" s="316"/>
      <c r="D86" s="318"/>
      <c r="E86" s="316"/>
      <c r="F86" s="316"/>
      <c r="G86" s="316"/>
      <c r="H86" s="316"/>
      <c r="I86" s="316"/>
      <c r="J86" s="316"/>
      <c r="K86" s="316"/>
    </row>
    <row r="87" spans="3:11" s="117" customFormat="1">
      <c r="C87" s="316"/>
      <c r="D87" s="318"/>
      <c r="E87" s="316"/>
      <c r="F87" s="316"/>
      <c r="G87" s="316"/>
      <c r="H87" s="316"/>
      <c r="I87" s="316"/>
      <c r="J87" s="316"/>
      <c r="K87" s="316"/>
    </row>
    <row r="88" spans="3:11" s="117" customFormat="1">
      <c r="C88" s="316"/>
      <c r="D88" s="318"/>
      <c r="E88" s="316"/>
      <c r="F88" s="316"/>
      <c r="G88" s="316"/>
      <c r="H88" s="316"/>
      <c r="I88" s="316"/>
      <c r="J88" s="316"/>
      <c r="K88" s="316"/>
    </row>
  </sheetData>
  <mergeCells count="3">
    <mergeCell ref="E5:H5"/>
    <mergeCell ref="J5:K5"/>
    <mergeCell ref="B1:C1"/>
  </mergeCells>
  <printOptions horizontalCentered="1"/>
  <pageMargins left="1.1417322834645669" right="0.70866141732283472" top="0.74803149606299213" bottom="0.74803149606299213" header="0.31496062992125984" footer="0.31496062992125984"/>
  <pageSetup paperSize="9" scale="70" orientation="landscape" horizontalDpi="300" r:id="rId1"/>
  <headerFooter>
    <oddFooter>&amp;L&amp;F&amp;R&amp;A</oddFooter>
  </headerFooter>
</worksheet>
</file>

<file path=xl/worksheets/sheet13.xml><?xml version="1.0" encoding="utf-8"?>
<worksheet xmlns="http://schemas.openxmlformats.org/spreadsheetml/2006/main" xmlns:r="http://schemas.openxmlformats.org/officeDocument/2006/relationships">
  <sheetPr codeName="Sheet13">
    <pageSetUpPr fitToPage="1"/>
  </sheetPr>
  <dimension ref="B1:I88"/>
  <sheetViews>
    <sheetView view="pageBreakPreview" zoomScale="60" zoomScaleNormal="100" workbookViewId="0">
      <selection activeCell="G18" sqref="G18"/>
    </sheetView>
  </sheetViews>
  <sheetFormatPr defaultRowHeight="15"/>
  <cols>
    <col min="1" max="1" width="4.88671875" customWidth="1"/>
    <col min="2" max="2" width="49.21875" bestFit="1" customWidth="1"/>
    <col min="3" max="6" width="12.21875" style="298" customWidth="1"/>
    <col min="7" max="7" width="5.21875" style="298" customWidth="1"/>
    <col min="8" max="9" width="12.21875" style="298" customWidth="1"/>
    <col min="10" max="11" width="11.77734375" customWidth="1"/>
    <col min="17" max="18" width="10.5546875" customWidth="1"/>
    <col min="258" max="258" width="49.21875" bestFit="1" customWidth="1"/>
    <col min="273" max="274" width="10.5546875" customWidth="1"/>
    <col min="514" max="514" width="49.21875" bestFit="1" customWidth="1"/>
    <col min="529" max="530" width="10.5546875" customWidth="1"/>
    <col min="770" max="770" width="49.21875" bestFit="1" customWidth="1"/>
    <col min="785" max="786" width="10.5546875" customWidth="1"/>
    <col min="1026" max="1026" width="49.21875" bestFit="1" customWidth="1"/>
    <col min="1041" max="1042" width="10.5546875" customWidth="1"/>
    <col min="1282" max="1282" width="49.21875" bestFit="1" customWidth="1"/>
    <col min="1297" max="1298" width="10.5546875" customWidth="1"/>
    <col min="1538" max="1538" width="49.21875" bestFit="1" customWidth="1"/>
    <col min="1553" max="1554" width="10.5546875" customWidth="1"/>
    <col min="1794" max="1794" width="49.21875" bestFit="1" customWidth="1"/>
    <col min="1809" max="1810" width="10.5546875" customWidth="1"/>
    <col min="2050" max="2050" width="49.21875" bestFit="1" customWidth="1"/>
    <col min="2065" max="2066" width="10.5546875" customWidth="1"/>
    <col min="2306" max="2306" width="49.21875" bestFit="1" customWidth="1"/>
    <col min="2321" max="2322" width="10.5546875" customWidth="1"/>
    <col min="2562" max="2562" width="49.21875" bestFit="1" customWidth="1"/>
    <col min="2577" max="2578" width="10.5546875" customWidth="1"/>
    <col min="2818" max="2818" width="49.21875" bestFit="1" customWidth="1"/>
    <col min="2833" max="2834" width="10.5546875" customWidth="1"/>
    <col min="3074" max="3074" width="49.21875" bestFit="1" customWidth="1"/>
    <col min="3089" max="3090" width="10.5546875" customWidth="1"/>
    <col min="3330" max="3330" width="49.21875" bestFit="1" customWidth="1"/>
    <col min="3345" max="3346" width="10.5546875" customWidth="1"/>
    <col min="3586" max="3586" width="49.21875" bestFit="1" customWidth="1"/>
    <col min="3601" max="3602" width="10.5546875" customWidth="1"/>
    <col min="3842" max="3842" width="49.21875" bestFit="1" customWidth="1"/>
    <col min="3857" max="3858" width="10.5546875" customWidth="1"/>
    <col min="4098" max="4098" width="49.21875" bestFit="1" customWidth="1"/>
    <col min="4113" max="4114" width="10.5546875" customWidth="1"/>
    <col min="4354" max="4354" width="49.21875" bestFit="1" customWidth="1"/>
    <col min="4369" max="4370" width="10.5546875" customWidth="1"/>
    <col min="4610" max="4610" width="49.21875" bestFit="1" customWidth="1"/>
    <col min="4625" max="4626" width="10.5546875" customWidth="1"/>
    <col min="4866" max="4866" width="49.21875" bestFit="1" customWidth="1"/>
    <col min="4881" max="4882" width="10.5546875" customWidth="1"/>
    <col min="5122" max="5122" width="49.21875" bestFit="1" customWidth="1"/>
    <col min="5137" max="5138" width="10.5546875" customWidth="1"/>
    <col min="5378" max="5378" width="49.21875" bestFit="1" customWidth="1"/>
    <col min="5393" max="5394" width="10.5546875" customWidth="1"/>
    <col min="5634" max="5634" width="49.21875" bestFit="1" customWidth="1"/>
    <col min="5649" max="5650" width="10.5546875" customWidth="1"/>
    <col min="5890" max="5890" width="49.21875" bestFit="1" customWidth="1"/>
    <col min="5905" max="5906" width="10.5546875" customWidth="1"/>
    <col min="6146" max="6146" width="49.21875" bestFit="1" customWidth="1"/>
    <col min="6161" max="6162" width="10.5546875" customWidth="1"/>
    <col min="6402" max="6402" width="49.21875" bestFit="1" customWidth="1"/>
    <col min="6417" max="6418" width="10.5546875" customWidth="1"/>
    <col min="6658" max="6658" width="49.21875" bestFit="1" customWidth="1"/>
    <col min="6673" max="6674" width="10.5546875" customWidth="1"/>
    <col min="6914" max="6914" width="49.21875" bestFit="1" customWidth="1"/>
    <col min="6929" max="6930" width="10.5546875" customWidth="1"/>
    <col min="7170" max="7170" width="49.21875" bestFit="1" customWidth="1"/>
    <col min="7185" max="7186" width="10.5546875" customWidth="1"/>
    <col min="7426" max="7426" width="49.21875" bestFit="1" customWidth="1"/>
    <col min="7441" max="7442" width="10.5546875" customWidth="1"/>
    <col min="7682" max="7682" width="49.21875" bestFit="1" customWidth="1"/>
    <col min="7697" max="7698" width="10.5546875" customWidth="1"/>
    <col min="7938" max="7938" width="49.21875" bestFit="1" customWidth="1"/>
    <col min="7953" max="7954" width="10.5546875" customWidth="1"/>
    <col min="8194" max="8194" width="49.21875" bestFit="1" customWidth="1"/>
    <col min="8209" max="8210" width="10.5546875" customWidth="1"/>
    <col min="8450" max="8450" width="49.21875" bestFit="1" customWidth="1"/>
    <col min="8465" max="8466" width="10.5546875" customWidth="1"/>
    <col min="8706" max="8706" width="49.21875" bestFit="1" customWidth="1"/>
    <col min="8721" max="8722" width="10.5546875" customWidth="1"/>
    <col min="8962" max="8962" width="49.21875" bestFit="1" customWidth="1"/>
    <col min="8977" max="8978" width="10.5546875" customWidth="1"/>
    <col min="9218" max="9218" width="49.21875" bestFit="1" customWidth="1"/>
    <col min="9233" max="9234" width="10.5546875" customWidth="1"/>
    <col min="9474" max="9474" width="49.21875" bestFit="1" customWidth="1"/>
    <col min="9489" max="9490" width="10.5546875" customWidth="1"/>
    <col min="9730" max="9730" width="49.21875" bestFit="1" customWidth="1"/>
    <col min="9745" max="9746" width="10.5546875" customWidth="1"/>
    <col min="9986" max="9986" width="49.21875" bestFit="1" customWidth="1"/>
    <col min="10001" max="10002" width="10.5546875" customWidth="1"/>
    <col min="10242" max="10242" width="49.21875" bestFit="1" customWidth="1"/>
    <col min="10257" max="10258" width="10.5546875" customWidth="1"/>
    <col min="10498" max="10498" width="49.21875" bestFit="1" customWidth="1"/>
    <col min="10513" max="10514" width="10.5546875" customWidth="1"/>
    <col min="10754" max="10754" width="49.21875" bestFit="1" customWidth="1"/>
    <col min="10769" max="10770" width="10.5546875" customWidth="1"/>
    <col min="11010" max="11010" width="49.21875" bestFit="1" customWidth="1"/>
    <col min="11025" max="11026" width="10.5546875" customWidth="1"/>
    <col min="11266" max="11266" width="49.21875" bestFit="1" customWidth="1"/>
    <col min="11281" max="11282" width="10.5546875" customWidth="1"/>
    <col min="11522" max="11522" width="49.21875" bestFit="1" customWidth="1"/>
    <col min="11537" max="11538" width="10.5546875" customWidth="1"/>
    <col min="11778" max="11778" width="49.21875" bestFit="1" customWidth="1"/>
    <col min="11793" max="11794" width="10.5546875" customWidth="1"/>
    <col min="12034" max="12034" width="49.21875" bestFit="1" customWidth="1"/>
    <col min="12049" max="12050" width="10.5546875" customWidth="1"/>
    <col min="12290" max="12290" width="49.21875" bestFit="1" customWidth="1"/>
    <col min="12305" max="12306" width="10.5546875" customWidth="1"/>
    <col min="12546" max="12546" width="49.21875" bestFit="1" customWidth="1"/>
    <col min="12561" max="12562" width="10.5546875" customWidth="1"/>
    <col min="12802" max="12802" width="49.21875" bestFit="1" customWidth="1"/>
    <col min="12817" max="12818" width="10.5546875" customWidth="1"/>
    <col min="13058" max="13058" width="49.21875" bestFit="1" customWidth="1"/>
    <col min="13073" max="13074" width="10.5546875" customWidth="1"/>
    <col min="13314" max="13314" width="49.21875" bestFit="1" customWidth="1"/>
    <col min="13329" max="13330" width="10.5546875" customWidth="1"/>
    <col min="13570" max="13570" width="49.21875" bestFit="1" customWidth="1"/>
    <col min="13585" max="13586" width="10.5546875" customWidth="1"/>
    <col min="13826" max="13826" width="49.21875" bestFit="1" customWidth="1"/>
    <col min="13841" max="13842" width="10.5546875" customWidth="1"/>
    <col min="14082" max="14082" width="49.21875" bestFit="1" customWidth="1"/>
    <col min="14097" max="14098" width="10.5546875" customWidth="1"/>
    <col min="14338" max="14338" width="49.21875" bestFit="1" customWidth="1"/>
    <col min="14353" max="14354" width="10.5546875" customWidth="1"/>
    <col min="14594" max="14594" width="49.21875" bestFit="1" customWidth="1"/>
    <col min="14609" max="14610" width="10.5546875" customWidth="1"/>
    <col min="14850" max="14850" width="49.21875" bestFit="1" customWidth="1"/>
    <col min="14865" max="14866" width="10.5546875" customWidth="1"/>
    <col min="15106" max="15106" width="49.21875" bestFit="1" customWidth="1"/>
    <col min="15121" max="15122" width="10.5546875" customWidth="1"/>
    <col min="15362" max="15362" width="49.21875" bestFit="1" customWidth="1"/>
    <col min="15377" max="15378" width="10.5546875" customWidth="1"/>
    <col min="15618" max="15618" width="49.21875" bestFit="1" customWidth="1"/>
    <col min="15633" max="15634" width="10.5546875" customWidth="1"/>
    <col min="15874" max="15874" width="49.21875" bestFit="1" customWidth="1"/>
    <col min="15889" max="15890" width="10.5546875" customWidth="1"/>
    <col min="16130" max="16130" width="49.21875" bestFit="1" customWidth="1"/>
    <col min="16145" max="16146" width="10.5546875" customWidth="1"/>
  </cols>
  <sheetData>
    <row r="1" spans="2:9" ht="15.75">
      <c r="B1" s="951" t="s">
        <v>1143</v>
      </c>
      <c r="C1" s="934"/>
    </row>
    <row r="3" spans="2:9" ht="18">
      <c r="B3" s="43" t="s">
        <v>148</v>
      </c>
      <c r="C3" s="297" t="str">
        <f>+'Plan Summary'!B3</f>
        <v>ABMU</v>
      </c>
    </row>
    <row r="4" spans="2:9" ht="15.75">
      <c r="B4" s="116"/>
    </row>
    <row r="5" spans="2:9" ht="15.75">
      <c r="C5" s="971" t="s">
        <v>219</v>
      </c>
      <c r="D5" s="972"/>
      <c r="E5" s="972"/>
      <c r="F5" s="973"/>
      <c r="H5" s="974" t="s">
        <v>151</v>
      </c>
      <c r="I5" s="975"/>
    </row>
    <row r="6" spans="2:9" ht="15.75">
      <c r="C6" s="152" t="s">
        <v>156</v>
      </c>
      <c r="D6" s="152" t="s">
        <v>220</v>
      </c>
      <c r="E6" s="152" t="s">
        <v>157</v>
      </c>
      <c r="F6" s="152" t="s">
        <v>221</v>
      </c>
      <c r="H6" s="152" t="s">
        <v>32</v>
      </c>
      <c r="I6" s="152" t="s">
        <v>33</v>
      </c>
    </row>
    <row r="7" spans="2:9" ht="15.75">
      <c r="C7" s="299" t="s">
        <v>42</v>
      </c>
      <c r="D7" s="299" t="s">
        <v>42</v>
      </c>
      <c r="E7" s="299" t="s">
        <v>42</v>
      </c>
      <c r="F7" s="299" t="s">
        <v>42</v>
      </c>
      <c r="H7" s="299" t="s">
        <v>42</v>
      </c>
      <c r="I7" s="299" t="s">
        <v>42</v>
      </c>
    </row>
    <row r="8" spans="2:9" s="117" customFormat="1" ht="15.75">
      <c r="B8" s="120" t="s">
        <v>134</v>
      </c>
      <c r="C8" s="300"/>
      <c r="D8" s="300"/>
      <c r="E8" s="300"/>
      <c r="F8" s="300"/>
      <c r="G8" s="301"/>
      <c r="H8" s="300"/>
      <c r="I8" s="300"/>
    </row>
    <row r="9" spans="2:9" s="117" customFormat="1">
      <c r="B9" s="154" t="s">
        <v>135</v>
      </c>
      <c r="C9" s="121">
        <v>292.5</v>
      </c>
      <c r="D9" s="121">
        <v>292.5</v>
      </c>
      <c r="E9" s="121">
        <v>292.5</v>
      </c>
      <c r="F9" s="121">
        <v>292.5</v>
      </c>
      <c r="G9" s="301"/>
      <c r="H9" s="121">
        <v>1170</v>
      </c>
      <c r="I9" s="121">
        <v>1170</v>
      </c>
    </row>
    <row r="10" spans="2:9" s="117" customFormat="1">
      <c r="B10" s="154" t="s">
        <v>136</v>
      </c>
      <c r="C10" s="121">
        <v>32998.59375</v>
      </c>
      <c r="D10" s="121">
        <v>33171.818750000006</v>
      </c>
      <c r="E10" s="121">
        <v>33422.175000000003</v>
      </c>
      <c r="F10" s="121">
        <v>33632.556250000009</v>
      </c>
      <c r="G10" s="301"/>
      <c r="H10" s="121">
        <v>135184</v>
      </c>
      <c r="I10" s="121">
        <v>135921</v>
      </c>
    </row>
    <row r="11" spans="2:9" s="117" customFormat="1">
      <c r="B11" s="154" t="s">
        <v>137</v>
      </c>
      <c r="C11" s="121">
        <v>38667</v>
      </c>
      <c r="D11" s="121">
        <v>38912</v>
      </c>
      <c r="E11" s="121">
        <v>38975</v>
      </c>
      <c r="F11" s="121">
        <v>39053</v>
      </c>
      <c r="G11" s="301"/>
      <c r="H11" s="121">
        <v>156221</v>
      </c>
      <c r="I11" s="121">
        <v>154950</v>
      </c>
    </row>
    <row r="12" spans="2:9" s="117" customFormat="1">
      <c r="B12" s="154" t="s">
        <v>138</v>
      </c>
      <c r="C12" s="121">
        <v>8924.443046004164</v>
      </c>
      <c r="D12" s="121">
        <v>8953.6588491084403</v>
      </c>
      <c r="E12" s="121">
        <v>9188.8624774703821</v>
      </c>
      <c r="F12" s="121">
        <v>9287.3427126533315</v>
      </c>
      <c r="G12" s="301"/>
      <c r="H12" s="121">
        <v>37519</v>
      </c>
      <c r="I12" s="121">
        <v>37248</v>
      </c>
    </row>
    <row r="13" spans="2:9" s="117" customFormat="1">
      <c r="B13" s="154" t="s">
        <v>139</v>
      </c>
      <c r="C13" s="121">
        <v>2496.8080034987975</v>
      </c>
      <c r="D13" s="121">
        <v>2496.8080034987975</v>
      </c>
      <c r="E13" s="121">
        <v>2553.904001749399</v>
      </c>
      <c r="F13" s="121">
        <v>2553.904001749399</v>
      </c>
      <c r="G13" s="301"/>
      <c r="H13" s="121">
        <v>10444</v>
      </c>
      <c r="I13" s="121">
        <v>10444</v>
      </c>
    </row>
    <row r="14" spans="2:9" s="117" customFormat="1">
      <c r="B14" s="154" t="s">
        <v>140</v>
      </c>
      <c r="C14" s="121">
        <v>7974.5241359611555</v>
      </c>
      <c r="D14" s="121">
        <v>8089.7231474237187</v>
      </c>
      <c r="E14" s="121">
        <v>8130.5729207803988</v>
      </c>
      <c r="F14" s="121">
        <v>8150.8907641295045</v>
      </c>
      <c r="G14" s="301"/>
      <c r="H14" s="121">
        <v>32836</v>
      </c>
      <c r="I14" s="121">
        <v>32836</v>
      </c>
    </row>
    <row r="15" spans="2:9" s="117" customFormat="1">
      <c r="B15" s="154" t="s">
        <v>141</v>
      </c>
      <c r="C15" s="121">
        <v>17687.976709098737</v>
      </c>
      <c r="D15" s="121">
        <v>17752.433478547649</v>
      </c>
      <c r="E15" s="121">
        <v>17721.820023776705</v>
      </c>
      <c r="F15" s="121">
        <v>17739.724681956959</v>
      </c>
      <c r="G15" s="301"/>
      <c r="H15" s="121">
        <v>71110</v>
      </c>
      <c r="I15" s="121">
        <v>71476</v>
      </c>
    </row>
    <row r="16" spans="2:9" s="117" customFormat="1">
      <c r="B16" s="154" t="s">
        <v>142</v>
      </c>
      <c r="C16" s="121">
        <v>15123.519581909266</v>
      </c>
      <c r="D16" s="121">
        <v>15159.492624888808</v>
      </c>
      <c r="E16" s="121">
        <v>15165.429237089751</v>
      </c>
      <c r="F16" s="121">
        <v>15206.70282667728</v>
      </c>
      <c r="G16" s="301"/>
      <c r="H16" s="121">
        <v>60381</v>
      </c>
      <c r="I16" s="121">
        <v>59789</v>
      </c>
    </row>
    <row r="17" spans="2:9" s="117" customFormat="1">
      <c r="B17" s="154" t="s">
        <v>143</v>
      </c>
      <c r="C17" s="121">
        <v>8163.7690755153635</v>
      </c>
      <c r="D17" s="121">
        <v>8166.6215238262548</v>
      </c>
      <c r="E17" s="121">
        <v>8169.8460306124789</v>
      </c>
      <c r="F17" s="121">
        <v>8173.070537398703</v>
      </c>
      <c r="G17" s="301"/>
      <c r="H17" s="121">
        <v>32475</v>
      </c>
      <c r="I17" s="121">
        <v>32475</v>
      </c>
    </row>
    <row r="18" spans="2:9" s="117" customFormat="1">
      <c r="B18" s="154" t="s">
        <v>144</v>
      </c>
      <c r="C18" s="121"/>
      <c r="D18" s="121"/>
      <c r="E18" s="121"/>
      <c r="F18" s="121"/>
      <c r="G18" s="301"/>
      <c r="H18" s="121"/>
      <c r="I18" s="121"/>
    </row>
    <row r="19" spans="2:9" s="117" customFormat="1" ht="15.75">
      <c r="B19" s="155" t="s">
        <v>145</v>
      </c>
      <c r="C19" s="302">
        <f t="shared" ref="C19:F19" si="0">SUM(C8:C18)</f>
        <v>132329.13430198748</v>
      </c>
      <c r="D19" s="302">
        <f t="shared" si="0"/>
        <v>132995.05637729369</v>
      </c>
      <c r="E19" s="302">
        <f t="shared" si="0"/>
        <v>133620.1096914791</v>
      </c>
      <c r="F19" s="302">
        <f t="shared" si="0"/>
        <v>134089.6917745652</v>
      </c>
      <c r="G19" s="301"/>
      <c r="H19" s="302">
        <f>SUM(H8:H18)</f>
        <v>537340</v>
      </c>
      <c r="I19" s="302">
        <f>SUM(I8:I18)</f>
        <v>536309</v>
      </c>
    </row>
    <row r="20" spans="2:9" s="117" customFormat="1">
      <c r="B20" s="119" t="s">
        <v>536</v>
      </c>
      <c r="C20" s="121"/>
      <c r="D20" s="121"/>
      <c r="E20" s="121"/>
      <c r="F20" s="121"/>
      <c r="G20" s="301"/>
      <c r="H20" s="121"/>
      <c r="I20" s="121"/>
    </row>
    <row r="21" spans="2:9" s="117" customFormat="1">
      <c r="B21" s="154" t="s">
        <v>135</v>
      </c>
      <c r="C21" s="121"/>
      <c r="D21" s="121"/>
      <c r="E21" s="121"/>
      <c r="F21" s="121"/>
      <c r="G21" s="301"/>
      <c r="H21" s="121"/>
      <c r="I21" s="121"/>
    </row>
    <row r="22" spans="2:9" s="117" customFormat="1">
      <c r="B22" s="154" t="s">
        <v>136</v>
      </c>
      <c r="C22" s="121">
        <v>2535</v>
      </c>
      <c r="D22" s="121">
        <v>2535</v>
      </c>
      <c r="E22" s="121">
        <v>2242</v>
      </c>
      <c r="F22" s="121">
        <v>2242</v>
      </c>
      <c r="G22" s="301"/>
      <c r="H22" s="121">
        <v>6378</v>
      </c>
      <c r="I22" s="121">
        <v>6378</v>
      </c>
    </row>
    <row r="23" spans="2:9" s="117" customFormat="1">
      <c r="B23" s="154" t="s">
        <v>137</v>
      </c>
      <c r="C23" s="121">
        <v>2519</v>
      </c>
      <c r="D23" s="121">
        <v>2519</v>
      </c>
      <c r="E23" s="121">
        <v>2019</v>
      </c>
      <c r="F23" s="121">
        <v>2019</v>
      </c>
      <c r="G23" s="301"/>
      <c r="H23" s="121">
        <v>6656</v>
      </c>
      <c r="I23" s="121">
        <v>5867</v>
      </c>
    </row>
    <row r="24" spans="2:9" s="117" customFormat="1">
      <c r="B24" s="154" t="s">
        <v>138</v>
      </c>
      <c r="C24" s="121">
        <v>250</v>
      </c>
      <c r="D24" s="121">
        <v>250</v>
      </c>
      <c r="E24" s="121">
        <v>250</v>
      </c>
      <c r="F24" s="121">
        <v>250</v>
      </c>
      <c r="G24" s="301"/>
      <c r="H24" s="121">
        <v>500</v>
      </c>
      <c r="I24" s="121">
        <v>250</v>
      </c>
    </row>
    <row r="25" spans="2:9" s="117" customFormat="1">
      <c r="B25" s="154" t="s">
        <v>139</v>
      </c>
      <c r="C25" s="121"/>
      <c r="D25" s="121"/>
      <c r="E25" s="121"/>
      <c r="F25" s="121"/>
      <c r="G25" s="301"/>
      <c r="H25" s="121"/>
      <c r="I25" s="121"/>
    </row>
    <row r="26" spans="2:9" s="117" customFormat="1">
      <c r="B26" s="154" t="s">
        <v>140</v>
      </c>
      <c r="C26" s="121"/>
      <c r="D26" s="121"/>
      <c r="E26" s="121"/>
      <c r="F26" s="121"/>
      <c r="G26" s="301"/>
      <c r="H26" s="121"/>
      <c r="I26" s="121"/>
    </row>
    <row r="27" spans="2:9" s="117" customFormat="1">
      <c r="B27" s="154" t="s">
        <v>141</v>
      </c>
      <c r="C27" s="121">
        <v>200</v>
      </c>
      <c r="D27" s="121">
        <v>200</v>
      </c>
      <c r="E27" s="121">
        <v>200</v>
      </c>
      <c r="F27" s="121">
        <v>200</v>
      </c>
      <c r="G27" s="301"/>
      <c r="H27" s="121">
        <v>350</v>
      </c>
      <c r="I27" s="121">
        <v>200</v>
      </c>
    </row>
    <row r="28" spans="2:9" s="117" customFormat="1">
      <c r="B28" s="154" t="s">
        <v>142</v>
      </c>
      <c r="C28" s="121">
        <v>317</v>
      </c>
      <c r="D28" s="121">
        <v>317</v>
      </c>
      <c r="E28" s="121">
        <v>317</v>
      </c>
      <c r="F28" s="121">
        <v>317</v>
      </c>
      <c r="G28" s="301"/>
      <c r="H28" s="121">
        <v>938</v>
      </c>
      <c r="I28" s="121">
        <v>938</v>
      </c>
    </row>
    <row r="29" spans="2:9" s="117" customFormat="1">
      <c r="B29" s="154" t="s">
        <v>143</v>
      </c>
      <c r="C29" s="121"/>
      <c r="D29" s="121"/>
      <c r="E29" s="121"/>
      <c r="F29" s="121"/>
      <c r="G29" s="301"/>
      <c r="H29" s="121"/>
      <c r="I29" s="121"/>
    </row>
    <row r="30" spans="2:9" s="117" customFormat="1">
      <c r="B30" s="154" t="s">
        <v>144</v>
      </c>
      <c r="C30" s="121"/>
      <c r="D30" s="121"/>
      <c r="E30" s="121"/>
      <c r="F30" s="121"/>
      <c r="G30" s="301"/>
      <c r="H30" s="121"/>
      <c r="I30" s="121"/>
    </row>
    <row r="31" spans="2:9" s="117" customFormat="1" ht="15.75">
      <c r="B31" s="156" t="s">
        <v>145</v>
      </c>
      <c r="C31" s="302">
        <f t="shared" ref="C31:F31" si="1">SUM(C21:C30)</f>
        <v>5821</v>
      </c>
      <c r="D31" s="302">
        <f t="shared" si="1"/>
        <v>5821</v>
      </c>
      <c r="E31" s="302">
        <f t="shared" si="1"/>
        <v>5028</v>
      </c>
      <c r="F31" s="302">
        <f t="shared" si="1"/>
        <v>5028</v>
      </c>
      <c r="G31" s="301"/>
      <c r="H31" s="302">
        <f>SUM(H21:H30)</f>
        <v>14822</v>
      </c>
      <c r="I31" s="302">
        <f>SUM(I21:I30)</f>
        <v>13633</v>
      </c>
    </row>
    <row r="32" spans="2:9" s="117" customFormat="1" ht="15.75">
      <c r="C32" s="303"/>
      <c r="D32" s="303"/>
      <c r="E32" s="303"/>
      <c r="F32" s="303"/>
      <c r="G32" s="301"/>
      <c r="H32" s="303"/>
      <c r="I32" s="303"/>
    </row>
    <row r="33" spans="2:9" s="117" customFormat="1" ht="15.75">
      <c r="B33" s="157" t="s">
        <v>146</v>
      </c>
      <c r="C33" s="302">
        <f t="shared" ref="C33:F33" si="2">+C31+C19</f>
        <v>138150.13430198748</v>
      </c>
      <c r="D33" s="302">
        <f t="shared" si="2"/>
        <v>138816.05637729369</v>
      </c>
      <c r="E33" s="302">
        <f t="shared" si="2"/>
        <v>138648.1096914791</v>
      </c>
      <c r="F33" s="302">
        <f t="shared" si="2"/>
        <v>139117.6917745652</v>
      </c>
      <c r="G33" s="301"/>
      <c r="H33" s="302">
        <f>+H31+H19</f>
        <v>552162</v>
      </c>
      <c r="I33" s="302">
        <f>+I31+I19</f>
        <v>549942</v>
      </c>
    </row>
    <row r="34" spans="2:9" s="117" customFormat="1">
      <c r="C34" s="301"/>
      <c r="D34" s="304"/>
      <c r="E34" s="301"/>
      <c r="F34" s="301"/>
      <c r="G34" s="301"/>
      <c r="H34" s="301"/>
      <c r="I34" s="301"/>
    </row>
    <row r="35" spans="2:9" s="117" customFormat="1">
      <c r="C35" s="301"/>
      <c r="D35" s="304"/>
      <c r="E35" s="301"/>
      <c r="F35" s="301"/>
      <c r="G35" s="301"/>
      <c r="H35" s="301"/>
      <c r="I35" s="301"/>
    </row>
    <row r="36" spans="2:9" s="117" customFormat="1" ht="15.75">
      <c r="B36" s="116" t="s">
        <v>218</v>
      </c>
      <c r="C36" s="301"/>
      <c r="D36" s="304"/>
      <c r="E36" s="301"/>
      <c r="F36" s="301"/>
      <c r="G36" s="301"/>
      <c r="H36" s="301"/>
      <c r="I36" s="301"/>
    </row>
    <row r="37" spans="2:9" s="117" customFormat="1">
      <c r="B37" s="117" t="s">
        <v>222</v>
      </c>
      <c r="C37" s="301"/>
      <c r="D37" s="304"/>
      <c r="E37" s="301"/>
      <c r="F37" s="301"/>
      <c r="G37" s="301"/>
      <c r="H37" s="301"/>
      <c r="I37" s="301"/>
    </row>
    <row r="38" spans="2:9" s="117" customFormat="1">
      <c r="C38" s="301"/>
      <c r="D38" s="301"/>
      <c r="E38" s="301"/>
      <c r="F38" s="301"/>
      <c r="G38" s="301"/>
      <c r="H38" s="301"/>
      <c r="I38" s="301"/>
    </row>
    <row r="39" spans="2:9" s="117" customFormat="1">
      <c r="C39" s="301"/>
      <c r="D39" s="301"/>
      <c r="E39" s="301"/>
      <c r="F39" s="301"/>
      <c r="G39" s="301"/>
      <c r="H39" s="301"/>
      <c r="I39" s="301"/>
    </row>
    <row r="40" spans="2:9" s="117" customFormat="1">
      <c r="C40" s="301"/>
      <c r="D40" s="301"/>
      <c r="E40" s="301"/>
      <c r="F40" s="301"/>
      <c r="G40" s="301"/>
      <c r="H40" s="301"/>
      <c r="I40" s="301"/>
    </row>
    <row r="41" spans="2:9" s="117" customFormat="1">
      <c r="C41" s="301"/>
      <c r="D41" s="301"/>
      <c r="E41" s="301"/>
      <c r="F41" s="301"/>
      <c r="G41" s="301"/>
      <c r="H41" s="301"/>
      <c r="I41" s="301"/>
    </row>
    <row r="42" spans="2:9" s="117" customFormat="1">
      <c r="C42" s="301"/>
      <c r="D42" s="301"/>
      <c r="E42" s="301"/>
      <c r="F42" s="301"/>
      <c r="G42" s="301"/>
      <c r="H42" s="301"/>
      <c r="I42" s="301"/>
    </row>
    <row r="43" spans="2:9" s="117" customFormat="1">
      <c r="C43" s="301"/>
      <c r="D43" s="301"/>
      <c r="E43" s="301"/>
      <c r="F43" s="301"/>
      <c r="G43" s="301"/>
      <c r="H43" s="301"/>
      <c r="I43" s="301"/>
    </row>
    <row r="44" spans="2:9" s="117" customFormat="1">
      <c r="C44" s="301"/>
      <c r="D44" s="301"/>
      <c r="E44" s="301"/>
      <c r="F44" s="301"/>
      <c r="G44" s="301"/>
      <c r="H44" s="301"/>
      <c r="I44" s="301"/>
    </row>
    <row r="45" spans="2:9" s="117" customFormat="1">
      <c r="C45" s="301"/>
      <c r="D45" s="301"/>
      <c r="E45" s="301"/>
      <c r="F45" s="301"/>
      <c r="G45" s="301"/>
      <c r="H45" s="301"/>
      <c r="I45" s="301"/>
    </row>
    <row r="46" spans="2:9" s="117" customFormat="1">
      <c r="C46" s="301"/>
      <c r="D46" s="301"/>
      <c r="E46" s="301"/>
      <c r="F46" s="301"/>
      <c r="G46" s="301"/>
      <c r="H46" s="301"/>
      <c r="I46" s="301"/>
    </row>
    <row r="47" spans="2:9" s="117" customFormat="1">
      <c r="C47" s="301"/>
      <c r="D47" s="301"/>
      <c r="E47" s="301"/>
      <c r="F47" s="301"/>
      <c r="G47" s="301"/>
      <c r="H47" s="301"/>
      <c r="I47" s="301"/>
    </row>
    <row r="48" spans="2:9" s="117" customFormat="1">
      <c r="C48" s="301"/>
      <c r="D48" s="301"/>
      <c r="E48" s="301"/>
      <c r="F48" s="301"/>
      <c r="G48" s="301"/>
      <c r="H48" s="301"/>
      <c r="I48" s="301"/>
    </row>
    <row r="49" spans="3:9" s="117" customFormat="1">
      <c r="C49" s="301"/>
      <c r="D49" s="301"/>
      <c r="E49" s="301"/>
      <c r="F49" s="301"/>
      <c r="G49" s="301"/>
      <c r="H49" s="301"/>
      <c r="I49" s="301"/>
    </row>
    <row r="50" spans="3:9" s="117" customFormat="1">
      <c r="C50" s="301"/>
      <c r="D50" s="301"/>
      <c r="E50" s="301"/>
      <c r="F50" s="301"/>
      <c r="G50" s="301"/>
      <c r="H50" s="301"/>
      <c r="I50" s="301"/>
    </row>
    <row r="51" spans="3:9" s="117" customFormat="1">
      <c r="C51" s="301"/>
      <c r="D51" s="301"/>
      <c r="E51" s="301"/>
      <c r="F51" s="301"/>
      <c r="G51" s="301"/>
      <c r="H51" s="301"/>
      <c r="I51" s="301"/>
    </row>
    <row r="52" spans="3:9" s="117" customFormat="1">
      <c r="C52" s="301"/>
      <c r="D52" s="301"/>
      <c r="E52" s="301"/>
      <c r="F52" s="301"/>
      <c r="G52" s="301"/>
      <c r="H52" s="301"/>
      <c r="I52" s="301"/>
    </row>
    <row r="53" spans="3:9" s="117" customFormat="1">
      <c r="C53" s="301"/>
      <c r="D53" s="301"/>
      <c r="E53" s="301"/>
      <c r="F53" s="301"/>
      <c r="G53" s="301"/>
      <c r="H53" s="301"/>
      <c r="I53" s="301"/>
    </row>
    <row r="54" spans="3:9" s="117" customFormat="1">
      <c r="C54" s="301"/>
      <c r="D54" s="301"/>
      <c r="E54" s="301"/>
      <c r="F54" s="301"/>
      <c r="G54" s="301"/>
      <c r="H54" s="301"/>
      <c r="I54" s="301"/>
    </row>
    <row r="55" spans="3:9" s="117" customFormat="1">
      <c r="C55" s="301"/>
      <c r="D55" s="301"/>
      <c r="E55" s="301"/>
      <c r="F55" s="301"/>
      <c r="G55" s="301"/>
      <c r="H55" s="301"/>
      <c r="I55" s="301"/>
    </row>
    <row r="56" spans="3:9" s="117" customFormat="1">
      <c r="C56" s="301"/>
      <c r="D56" s="301"/>
      <c r="E56" s="301"/>
      <c r="F56" s="301"/>
      <c r="G56" s="301"/>
      <c r="H56" s="301"/>
      <c r="I56" s="301"/>
    </row>
    <row r="57" spans="3:9" s="117" customFormat="1">
      <c r="C57" s="301"/>
      <c r="D57" s="301"/>
      <c r="E57" s="301"/>
      <c r="F57" s="301"/>
      <c r="G57" s="301"/>
      <c r="H57" s="301"/>
      <c r="I57" s="301"/>
    </row>
    <row r="58" spans="3:9" s="117" customFormat="1">
      <c r="C58" s="301"/>
      <c r="D58" s="301"/>
      <c r="E58" s="301"/>
      <c r="F58" s="301"/>
      <c r="G58" s="301"/>
      <c r="H58" s="301"/>
      <c r="I58" s="301"/>
    </row>
    <row r="59" spans="3:9" s="117" customFormat="1">
      <c r="C59" s="301"/>
      <c r="D59" s="301"/>
      <c r="E59" s="301"/>
      <c r="F59" s="301"/>
      <c r="G59" s="301"/>
      <c r="H59" s="301"/>
      <c r="I59" s="301"/>
    </row>
    <row r="60" spans="3:9" s="117" customFormat="1">
      <c r="C60" s="301"/>
      <c r="D60" s="301"/>
      <c r="E60" s="301"/>
      <c r="F60" s="301"/>
      <c r="G60" s="301"/>
      <c r="H60" s="301"/>
      <c r="I60" s="301"/>
    </row>
    <row r="61" spans="3:9" s="117" customFormat="1">
      <c r="C61" s="301"/>
      <c r="D61" s="301"/>
      <c r="E61" s="301"/>
      <c r="F61" s="301"/>
      <c r="G61" s="301"/>
      <c r="H61" s="301"/>
      <c r="I61" s="301"/>
    </row>
    <row r="62" spans="3:9" s="117" customFormat="1">
      <c r="C62" s="301"/>
      <c r="D62" s="301"/>
      <c r="E62" s="301"/>
      <c r="F62" s="301"/>
      <c r="G62" s="301"/>
      <c r="H62" s="301"/>
      <c r="I62" s="301"/>
    </row>
    <row r="63" spans="3:9" s="117" customFormat="1">
      <c r="C63" s="301"/>
      <c r="D63" s="301"/>
      <c r="E63" s="301"/>
      <c r="F63" s="301"/>
      <c r="G63" s="301"/>
      <c r="H63" s="301"/>
      <c r="I63" s="301"/>
    </row>
    <row r="64" spans="3:9" s="117" customFormat="1">
      <c r="C64" s="301"/>
      <c r="D64" s="301"/>
      <c r="E64" s="301"/>
      <c r="F64" s="301"/>
      <c r="G64" s="301"/>
      <c r="H64" s="301"/>
      <c r="I64" s="301"/>
    </row>
    <row r="65" spans="3:9" s="117" customFormat="1">
      <c r="C65" s="301"/>
      <c r="D65" s="301"/>
      <c r="E65" s="301"/>
      <c r="F65" s="301"/>
      <c r="G65" s="301"/>
      <c r="H65" s="301"/>
      <c r="I65" s="301"/>
    </row>
    <row r="66" spans="3:9" s="117" customFormat="1">
      <c r="C66" s="301"/>
      <c r="D66" s="301"/>
      <c r="E66" s="301"/>
      <c r="F66" s="301"/>
      <c r="G66" s="301"/>
      <c r="H66" s="301"/>
      <c r="I66" s="301"/>
    </row>
    <row r="67" spans="3:9" s="117" customFormat="1">
      <c r="C67" s="301"/>
      <c r="D67" s="301"/>
      <c r="E67" s="301"/>
      <c r="F67" s="301"/>
      <c r="G67" s="301"/>
      <c r="H67" s="301"/>
      <c r="I67" s="301"/>
    </row>
    <row r="68" spans="3:9" s="117" customFormat="1">
      <c r="C68" s="301"/>
      <c r="D68" s="301"/>
      <c r="E68" s="301"/>
      <c r="F68" s="301"/>
      <c r="G68" s="301"/>
      <c r="H68" s="301"/>
      <c r="I68" s="301"/>
    </row>
    <row r="69" spans="3:9" s="117" customFormat="1">
      <c r="C69" s="301"/>
      <c r="D69" s="301"/>
      <c r="E69" s="301"/>
      <c r="F69" s="301"/>
      <c r="G69" s="301"/>
      <c r="H69" s="301"/>
      <c r="I69" s="301"/>
    </row>
    <row r="70" spans="3:9" s="117" customFormat="1">
      <c r="C70" s="301"/>
      <c r="D70" s="301"/>
      <c r="E70" s="301"/>
      <c r="F70" s="301"/>
      <c r="G70" s="301"/>
      <c r="H70" s="301"/>
      <c r="I70" s="301"/>
    </row>
    <row r="71" spans="3:9" s="117" customFormat="1">
      <c r="C71" s="301"/>
      <c r="D71" s="301"/>
      <c r="E71" s="301"/>
      <c r="F71" s="301"/>
      <c r="G71" s="301"/>
      <c r="H71" s="301"/>
      <c r="I71" s="301"/>
    </row>
    <row r="72" spans="3:9" s="117" customFormat="1">
      <c r="C72" s="301"/>
      <c r="D72" s="301"/>
      <c r="E72" s="301"/>
      <c r="F72" s="301"/>
      <c r="G72" s="301"/>
      <c r="H72" s="301"/>
      <c r="I72" s="301"/>
    </row>
    <row r="73" spans="3:9" s="117" customFormat="1">
      <c r="C73" s="301"/>
      <c r="D73" s="301"/>
      <c r="E73" s="301"/>
      <c r="F73" s="301"/>
      <c r="G73" s="301"/>
      <c r="H73" s="301"/>
      <c r="I73" s="301"/>
    </row>
    <row r="74" spans="3:9" s="117" customFormat="1">
      <c r="C74" s="301"/>
      <c r="D74" s="301"/>
      <c r="E74" s="301"/>
      <c r="F74" s="301"/>
      <c r="G74" s="301"/>
      <c r="H74" s="301"/>
      <c r="I74" s="301"/>
    </row>
    <row r="75" spans="3:9" s="117" customFormat="1">
      <c r="C75" s="301"/>
      <c r="D75" s="301"/>
      <c r="E75" s="301"/>
      <c r="F75" s="301"/>
      <c r="G75" s="301"/>
      <c r="H75" s="301"/>
      <c r="I75" s="301"/>
    </row>
    <row r="76" spans="3:9" s="117" customFormat="1">
      <c r="C76" s="301"/>
      <c r="D76" s="301"/>
      <c r="E76" s="301"/>
      <c r="F76" s="301"/>
      <c r="G76" s="301"/>
      <c r="H76" s="301"/>
      <c r="I76" s="301"/>
    </row>
    <row r="77" spans="3:9" s="117" customFormat="1">
      <c r="C77" s="301"/>
      <c r="D77" s="301"/>
      <c r="E77" s="301"/>
      <c r="F77" s="301"/>
      <c r="G77" s="301"/>
      <c r="H77" s="301"/>
      <c r="I77" s="301"/>
    </row>
    <row r="78" spans="3:9" s="117" customFormat="1">
      <c r="C78" s="301"/>
      <c r="D78" s="301"/>
      <c r="E78" s="301"/>
      <c r="F78" s="301"/>
      <c r="G78" s="301"/>
      <c r="H78" s="301"/>
      <c r="I78" s="301"/>
    </row>
    <row r="79" spans="3:9" s="117" customFormat="1">
      <c r="C79" s="301"/>
      <c r="D79" s="301"/>
      <c r="E79" s="301"/>
      <c r="F79" s="301"/>
      <c r="G79" s="301"/>
      <c r="H79" s="301"/>
      <c r="I79" s="301"/>
    </row>
    <row r="80" spans="3:9" s="117" customFormat="1">
      <c r="C80" s="301"/>
      <c r="D80" s="301"/>
      <c r="E80" s="301"/>
      <c r="F80" s="301"/>
      <c r="G80" s="301"/>
      <c r="H80" s="301"/>
      <c r="I80" s="301"/>
    </row>
    <row r="81" spans="3:9" s="117" customFormat="1">
      <c r="C81" s="301"/>
      <c r="D81" s="301"/>
      <c r="E81" s="301"/>
      <c r="F81" s="301"/>
      <c r="G81" s="301"/>
      <c r="H81" s="301"/>
      <c r="I81" s="301"/>
    </row>
    <row r="82" spans="3:9" s="117" customFormat="1">
      <c r="C82" s="301"/>
      <c r="D82" s="301"/>
      <c r="E82" s="301"/>
      <c r="F82" s="301"/>
      <c r="G82" s="301"/>
      <c r="H82" s="301"/>
      <c r="I82" s="301"/>
    </row>
    <row r="83" spans="3:9" s="117" customFormat="1">
      <c r="C83" s="301"/>
      <c r="D83" s="301"/>
      <c r="E83" s="301"/>
      <c r="F83" s="301"/>
      <c r="G83" s="301"/>
      <c r="H83" s="301"/>
      <c r="I83" s="301"/>
    </row>
    <row r="84" spans="3:9" s="117" customFormat="1">
      <c r="C84" s="301"/>
      <c r="D84" s="301"/>
      <c r="E84" s="301"/>
      <c r="F84" s="301"/>
      <c r="G84" s="301"/>
      <c r="H84" s="301"/>
      <c r="I84" s="301"/>
    </row>
    <row r="85" spans="3:9" s="117" customFormat="1">
      <c r="C85" s="301"/>
      <c r="D85" s="301"/>
      <c r="E85" s="301"/>
      <c r="F85" s="301"/>
      <c r="G85" s="301"/>
      <c r="H85" s="301"/>
      <c r="I85" s="301"/>
    </row>
    <row r="86" spans="3:9" s="117" customFormat="1">
      <c r="C86" s="301"/>
      <c r="D86" s="301"/>
      <c r="E86" s="301"/>
      <c r="F86" s="301"/>
      <c r="G86" s="301"/>
      <c r="H86" s="301"/>
      <c r="I86" s="301"/>
    </row>
    <row r="87" spans="3:9" s="117" customFormat="1">
      <c r="C87" s="301"/>
      <c r="D87" s="301"/>
      <c r="E87" s="301"/>
      <c r="F87" s="301"/>
      <c r="G87" s="301"/>
      <c r="H87" s="301"/>
      <c r="I87" s="301"/>
    </row>
    <row r="88" spans="3:9" s="117" customFormat="1">
      <c r="C88" s="301"/>
      <c r="D88" s="301"/>
      <c r="E88" s="301"/>
      <c r="F88" s="301"/>
      <c r="G88" s="301"/>
      <c r="H88" s="301"/>
      <c r="I88" s="301"/>
    </row>
  </sheetData>
  <mergeCells count="3">
    <mergeCell ref="C5:F5"/>
    <mergeCell ref="H5:I5"/>
    <mergeCell ref="B1:C1"/>
  </mergeCells>
  <printOptions horizontalCentered="1"/>
  <pageMargins left="0.70866141732283472" right="0.70866141732283472" top="0.74803149606299213" bottom="0.74803149606299213" header="0.31496062992125984" footer="0.31496062992125984"/>
  <pageSetup paperSize="9" scale="86" orientation="landscape" horizontalDpi="300" r:id="rId1"/>
  <headerFooter>
    <oddFooter>&amp;L&amp;F&amp;R&amp;A</oddFooter>
  </headerFooter>
</worksheet>
</file>

<file path=xl/worksheets/sheet14.xml><?xml version="1.0" encoding="utf-8"?>
<worksheet xmlns="http://schemas.openxmlformats.org/spreadsheetml/2006/main" xmlns:r="http://schemas.openxmlformats.org/officeDocument/2006/relationships">
  <sheetPr codeName="Sheet14">
    <pageSetUpPr fitToPage="1"/>
  </sheetPr>
  <dimension ref="A1:G36"/>
  <sheetViews>
    <sheetView view="pageBreakPreview" zoomScale="60" zoomScaleNormal="100" workbookViewId="0">
      <selection activeCell="D23" sqref="D23"/>
    </sheetView>
  </sheetViews>
  <sheetFormatPr defaultRowHeight="15"/>
  <cols>
    <col min="1" max="1" width="39.88671875" bestFit="1" customWidth="1"/>
  </cols>
  <sheetData>
    <row r="1" spans="1:7" ht="15.75">
      <c r="A1" s="951" t="s">
        <v>1144</v>
      </c>
      <c r="B1" s="934"/>
      <c r="C1" s="934"/>
    </row>
    <row r="3" spans="1:7" ht="15.75">
      <c r="A3" s="131" t="s">
        <v>153</v>
      </c>
      <c r="B3" s="131" t="str">
        <f>+'Plan Summary'!B3</f>
        <v>ABMU</v>
      </c>
    </row>
    <row r="5" spans="1:7">
      <c r="A5" s="132" t="s">
        <v>76</v>
      </c>
      <c r="B5" s="133"/>
      <c r="C5" s="133"/>
      <c r="D5" s="133"/>
      <c r="E5" s="133"/>
      <c r="F5" s="133"/>
    </row>
    <row r="6" spans="1:7">
      <c r="A6" s="134"/>
      <c r="B6" s="182" t="s">
        <v>77</v>
      </c>
      <c r="C6" s="182" t="s">
        <v>78</v>
      </c>
      <c r="D6" s="182" t="s">
        <v>79</v>
      </c>
      <c r="E6" s="182" t="s">
        <v>80</v>
      </c>
      <c r="F6" s="182" t="s">
        <v>81</v>
      </c>
    </row>
    <row r="7" spans="1:7">
      <c r="A7" s="134"/>
      <c r="B7" s="182" t="s">
        <v>1</v>
      </c>
      <c r="C7" s="182" t="s">
        <v>1</v>
      </c>
      <c r="D7" s="182" t="s">
        <v>1</v>
      </c>
      <c r="E7" s="182" t="s">
        <v>1</v>
      </c>
      <c r="F7" s="182" t="s">
        <v>1</v>
      </c>
    </row>
    <row r="8" spans="1:7" s="131" customFormat="1" ht="15.75">
      <c r="A8" s="137" t="s">
        <v>178</v>
      </c>
      <c r="B8" s="138">
        <v>97.728999999999999</v>
      </c>
      <c r="C8" s="138">
        <v>73.831999999999994</v>
      </c>
      <c r="D8" s="138">
        <v>101.977</v>
      </c>
      <c r="E8" s="138">
        <v>82.673000000000002</v>
      </c>
      <c r="F8" s="138">
        <v>33.673000000000002</v>
      </c>
      <c r="G8" s="183"/>
    </row>
    <row r="9" spans="1:7">
      <c r="A9" s="134"/>
      <c r="B9" s="139"/>
      <c r="C9" s="139"/>
      <c r="D9" s="139"/>
      <c r="E9" s="139"/>
      <c r="F9" s="135"/>
    </row>
    <row r="10" spans="1:7">
      <c r="A10" s="134" t="s">
        <v>84</v>
      </c>
      <c r="B10" s="136">
        <v>3.2550000000000003</v>
      </c>
      <c r="C10" s="136">
        <v>8.125</v>
      </c>
      <c r="D10" s="136">
        <v>10.199999999999999</v>
      </c>
      <c r="E10" s="136">
        <v>0</v>
      </c>
      <c r="F10" s="136">
        <v>0</v>
      </c>
    </row>
    <row r="11" spans="1:7" s="131" customFormat="1" ht="15.75">
      <c r="A11" s="137" t="s">
        <v>85</v>
      </c>
      <c r="B11" s="276">
        <f>B8-B10</f>
        <v>94.474000000000004</v>
      </c>
      <c r="C11" s="276">
        <f t="shared" ref="C11:F11" si="0">C8-C10</f>
        <v>65.706999999999994</v>
      </c>
      <c r="D11" s="276">
        <f t="shared" si="0"/>
        <v>91.777000000000001</v>
      </c>
      <c r="E11" s="276">
        <f t="shared" si="0"/>
        <v>82.673000000000002</v>
      </c>
      <c r="F11" s="276">
        <f t="shared" si="0"/>
        <v>33.673000000000002</v>
      </c>
    </row>
    <row r="12" spans="1:7" s="131" customFormat="1" ht="15.75">
      <c r="A12" s="140"/>
      <c r="B12" s="140"/>
      <c r="C12" s="140"/>
      <c r="D12" s="140"/>
      <c r="E12" s="140"/>
      <c r="F12" s="140"/>
    </row>
    <row r="13" spans="1:7" s="131" customFormat="1" ht="15.75">
      <c r="A13" s="137"/>
      <c r="B13" s="182" t="s">
        <v>77</v>
      </c>
      <c r="C13" s="182" t="s">
        <v>78</v>
      </c>
      <c r="D13" s="182" t="s">
        <v>79</v>
      </c>
      <c r="E13" s="182" t="s">
        <v>80</v>
      </c>
      <c r="F13" s="182" t="s">
        <v>81</v>
      </c>
    </row>
    <row r="14" spans="1:7" s="131" customFormat="1" ht="15.75">
      <c r="A14" s="137"/>
      <c r="B14" s="182" t="s">
        <v>1</v>
      </c>
      <c r="C14" s="182" t="s">
        <v>1</v>
      </c>
      <c r="D14" s="182" t="s">
        <v>1</v>
      </c>
      <c r="E14" s="182" t="s">
        <v>1</v>
      </c>
      <c r="F14" s="182" t="s">
        <v>1</v>
      </c>
    </row>
    <row r="15" spans="1:7">
      <c r="A15" s="137" t="s">
        <v>86</v>
      </c>
      <c r="B15" s="136"/>
      <c r="C15" s="136"/>
      <c r="D15" s="136"/>
      <c r="E15" s="136"/>
      <c r="F15" s="136"/>
    </row>
    <row r="16" spans="1:7">
      <c r="A16" s="134" t="s">
        <v>87</v>
      </c>
      <c r="B16" s="136">
        <v>7.673</v>
      </c>
      <c r="C16" s="136">
        <v>7.673</v>
      </c>
      <c r="D16" s="136">
        <v>7.673</v>
      </c>
      <c r="E16" s="136">
        <v>7.673</v>
      </c>
      <c r="F16" s="136">
        <v>7.673</v>
      </c>
    </row>
    <row r="17" spans="1:6">
      <c r="A17" s="134" t="s">
        <v>88</v>
      </c>
      <c r="B17" s="136">
        <v>30.347999999999999</v>
      </c>
      <c r="C17" s="136">
        <v>0</v>
      </c>
      <c r="D17" s="136">
        <v>0</v>
      </c>
      <c r="E17" s="136">
        <v>0</v>
      </c>
      <c r="F17" s="136">
        <v>0</v>
      </c>
    </row>
    <row r="18" spans="1:6">
      <c r="A18" s="137" t="s">
        <v>89</v>
      </c>
      <c r="B18" s="276">
        <f>B11-B16-B17</f>
        <v>56.453000000000003</v>
      </c>
      <c r="C18" s="276">
        <f t="shared" ref="C18:F18" si="1">C11-C16-C17</f>
        <v>58.033999999999992</v>
      </c>
      <c r="D18" s="276">
        <f t="shared" si="1"/>
        <v>84.103999999999999</v>
      </c>
      <c r="E18" s="276">
        <f t="shared" si="1"/>
        <v>75</v>
      </c>
      <c r="F18" s="276">
        <f t="shared" si="1"/>
        <v>26</v>
      </c>
    </row>
    <row r="20" spans="1:6">
      <c r="A20" s="133"/>
      <c r="B20" s="133"/>
      <c r="C20" s="133"/>
      <c r="D20" s="133"/>
      <c r="E20" s="133"/>
      <c r="F20" s="133"/>
    </row>
    <row r="21" spans="1:6" s="133" customFormat="1" ht="12.75">
      <c r="A21" s="132" t="s">
        <v>90</v>
      </c>
    </row>
    <row r="22" spans="1:6" s="133" customFormat="1" ht="12.75"/>
    <row r="23" spans="1:6" s="133" customFormat="1" ht="25.5">
      <c r="A23" s="136"/>
      <c r="B23" s="187" t="s">
        <v>161</v>
      </c>
      <c r="C23" s="187" t="s">
        <v>91</v>
      </c>
    </row>
    <row r="24" spans="1:6" s="133" customFormat="1" ht="12.75">
      <c r="A24" s="136"/>
      <c r="B24" s="182" t="s">
        <v>1</v>
      </c>
      <c r="C24" s="182" t="s">
        <v>1</v>
      </c>
    </row>
    <row r="25" spans="1:6" s="133" customFormat="1" ht="12.75">
      <c r="A25" s="136" t="s">
        <v>92</v>
      </c>
      <c r="B25" s="182">
        <v>0.56499999999999995</v>
      </c>
      <c r="C25" s="182">
        <v>0</v>
      </c>
    </row>
    <row r="26" spans="1:6" s="133" customFormat="1" ht="12.75">
      <c r="A26" s="136"/>
      <c r="B26" s="182"/>
      <c r="C26" s="182"/>
    </row>
    <row r="27" spans="1:6" s="133" customFormat="1" ht="12.75">
      <c r="A27" s="136"/>
      <c r="B27" s="182" t="s">
        <v>93</v>
      </c>
      <c r="C27" s="182" t="s">
        <v>93</v>
      </c>
    </row>
    <row r="28" spans="1:6" s="133" customFormat="1" ht="12.75">
      <c r="A28" s="141" t="s">
        <v>94</v>
      </c>
      <c r="B28" s="277">
        <v>87</v>
      </c>
      <c r="C28" s="277">
        <v>90</v>
      </c>
    </row>
    <row r="29" spans="1:6" s="133" customFormat="1" ht="12.75">
      <c r="A29" s="141"/>
      <c r="B29" s="277"/>
      <c r="C29" s="277"/>
    </row>
    <row r="30" spans="1:6" s="133" customFormat="1" ht="12.75">
      <c r="A30" s="141" t="s">
        <v>95</v>
      </c>
      <c r="B30" s="277">
        <v>87</v>
      </c>
      <c r="C30" s="277">
        <v>92</v>
      </c>
    </row>
    <row r="31" spans="1:6" s="133" customFormat="1" ht="12.75">
      <c r="A31" s="141"/>
      <c r="B31" s="277"/>
      <c r="C31" s="277"/>
    </row>
    <row r="32" spans="1:6" s="133" customFormat="1" ht="12.75">
      <c r="A32" s="141" t="s">
        <v>96</v>
      </c>
      <c r="B32" s="277">
        <v>90</v>
      </c>
      <c r="C32" s="277">
        <v>95</v>
      </c>
    </row>
    <row r="33" spans="1:3" s="133" customFormat="1" ht="12.75">
      <c r="A33" s="141"/>
      <c r="B33" s="277"/>
      <c r="C33" s="277"/>
    </row>
    <row r="34" spans="1:3" s="133" customFormat="1" ht="12.75">
      <c r="A34" s="141" t="s">
        <v>97</v>
      </c>
      <c r="B34" s="277">
        <v>97</v>
      </c>
      <c r="C34" s="277">
        <v>98</v>
      </c>
    </row>
    <row r="35" spans="1:3" s="133" customFormat="1" ht="12.75">
      <c r="A35" s="141"/>
      <c r="B35" s="277"/>
      <c r="C35" s="277"/>
    </row>
    <row r="36" spans="1:3" s="133" customFormat="1" ht="12.75">
      <c r="A36" s="141" t="s">
        <v>98</v>
      </c>
      <c r="B36" s="278">
        <v>0.7</v>
      </c>
      <c r="C36" s="278">
        <v>1</v>
      </c>
    </row>
  </sheetData>
  <mergeCells count="1">
    <mergeCell ref="A1:C1"/>
  </mergeCells>
  <printOptions horizontalCentered="1"/>
  <pageMargins left="0.70866141732283472" right="0.70866141732283472" top="0.74803149606299213" bottom="0.74803149606299213" header="0.31496062992125984" footer="0.31496062992125984"/>
  <pageSetup paperSize="9" scale="86" orientation="portrait" horizontalDpi="300" r:id="rId1"/>
  <headerFooter>
    <oddFooter>&amp;L&amp;F&amp;R&amp;A</oddFooter>
  </headerFooter>
</worksheet>
</file>

<file path=xl/worksheets/sheet15.xml><?xml version="1.0" encoding="utf-8"?>
<worksheet xmlns="http://schemas.openxmlformats.org/spreadsheetml/2006/main" xmlns:r="http://schemas.openxmlformats.org/officeDocument/2006/relationships">
  <sheetPr codeName="Sheet15"/>
  <dimension ref="A1:N228"/>
  <sheetViews>
    <sheetView view="pageBreakPreview" topLeftCell="A118" zoomScale="60" zoomScaleNormal="100" workbookViewId="0">
      <selection activeCell="H207" sqref="H207"/>
    </sheetView>
  </sheetViews>
  <sheetFormatPr defaultRowHeight="15"/>
  <cols>
    <col min="1" max="1" width="29.21875" style="117" customWidth="1"/>
    <col min="2" max="6" width="8.88671875" style="117"/>
    <col min="7" max="7" width="7" style="117" customWidth="1"/>
    <col min="8" max="8" width="46.21875" style="189" bestFit="1" customWidth="1"/>
    <col min="9" max="13" width="8.88671875" style="281"/>
    <col min="14" max="16384" width="8.88671875" style="117"/>
  </cols>
  <sheetData>
    <row r="1" spans="1:13" ht="15.75">
      <c r="A1" s="976" t="s">
        <v>1145</v>
      </c>
      <c r="B1" s="977"/>
      <c r="C1" s="977"/>
      <c r="D1" s="977"/>
      <c r="E1" s="977"/>
      <c r="F1" s="977"/>
    </row>
    <row r="3" spans="1:13" ht="15.75">
      <c r="A3" s="116" t="s">
        <v>153</v>
      </c>
      <c r="C3" s="116" t="str">
        <f>+'Plan Summary'!B3</f>
        <v>ABMU</v>
      </c>
    </row>
    <row r="5" spans="1:13" ht="15.75">
      <c r="A5" s="116" t="s">
        <v>82</v>
      </c>
      <c r="H5" s="116" t="s">
        <v>181</v>
      </c>
    </row>
    <row r="6" spans="1:13">
      <c r="A6" s="190"/>
      <c r="B6" s="197" t="s">
        <v>77</v>
      </c>
      <c r="C6" s="197" t="s">
        <v>78</v>
      </c>
      <c r="D6" s="197" t="s">
        <v>79</v>
      </c>
      <c r="E6" s="197" t="s">
        <v>80</v>
      </c>
      <c r="F6" s="197" t="s">
        <v>81</v>
      </c>
      <c r="H6" s="190"/>
      <c r="I6" s="781" t="s">
        <v>77</v>
      </c>
      <c r="J6" s="781" t="s">
        <v>78</v>
      </c>
      <c r="K6" s="781" t="s">
        <v>79</v>
      </c>
      <c r="L6" s="781" t="s">
        <v>80</v>
      </c>
      <c r="M6" s="781" t="s">
        <v>81</v>
      </c>
    </row>
    <row r="7" spans="1:13" ht="15.75">
      <c r="A7" s="782" t="s">
        <v>88</v>
      </c>
      <c r="B7" s="783" t="s">
        <v>1</v>
      </c>
      <c r="C7" s="783" t="s">
        <v>1</v>
      </c>
      <c r="D7" s="783" t="s">
        <v>1</v>
      </c>
      <c r="E7" s="783" t="s">
        <v>1</v>
      </c>
      <c r="F7" s="783" t="s">
        <v>1</v>
      </c>
      <c r="H7" s="782" t="s">
        <v>88</v>
      </c>
      <c r="I7" s="784" t="s">
        <v>1</v>
      </c>
      <c r="J7" s="784" t="s">
        <v>1</v>
      </c>
      <c r="K7" s="784" t="s">
        <v>1</v>
      </c>
      <c r="L7" s="784" t="s">
        <v>1</v>
      </c>
      <c r="M7" s="784" t="s">
        <v>1</v>
      </c>
    </row>
    <row r="8" spans="1:13">
      <c r="A8" s="188" t="s">
        <v>101</v>
      </c>
      <c r="B8" s="191"/>
      <c r="C8" s="191"/>
      <c r="D8" s="191"/>
      <c r="E8" s="191"/>
      <c r="F8" s="191"/>
      <c r="I8" s="283"/>
      <c r="J8" s="283"/>
      <c r="K8" s="283"/>
      <c r="L8" s="283"/>
      <c r="M8" s="283"/>
    </row>
    <row r="9" spans="1:13">
      <c r="A9" s="190" t="s">
        <v>615</v>
      </c>
      <c r="B9" s="800">
        <v>23.119</v>
      </c>
      <c r="C9" s="191"/>
      <c r="D9" s="191"/>
      <c r="E9" s="191"/>
      <c r="F9" s="191"/>
      <c r="H9" s="193" t="s">
        <v>663</v>
      </c>
      <c r="I9" s="283">
        <v>2.12028207</v>
      </c>
      <c r="J9" s="283">
        <v>1.41</v>
      </c>
      <c r="K9" s="283">
        <v>1.41</v>
      </c>
      <c r="L9" s="283">
        <v>1.41</v>
      </c>
      <c r="M9" s="283">
        <v>1.41</v>
      </c>
    </row>
    <row r="10" spans="1:13">
      <c r="A10" s="188" t="s">
        <v>102</v>
      </c>
      <c r="B10" s="191"/>
      <c r="C10" s="191"/>
      <c r="D10" s="191"/>
      <c r="E10" s="191"/>
      <c r="F10" s="191"/>
      <c r="H10" s="193" t="s">
        <v>664</v>
      </c>
      <c r="I10" s="283">
        <v>29.306784328217439</v>
      </c>
      <c r="J10" s="283"/>
      <c r="K10" s="283"/>
      <c r="L10" s="283"/>
      <c r="M10" s="283"/>
    </row>
    <row r="11" spans="1:13">
      <c r="A11" s="190" t="s">
        <v>616</v>
      </c>
      <c r="B11" s="191">
        <v>9.4290000000000003</v>
      </c>
      <c r="C11" s="191"/>
      <c r="D11" s="191"/>
      <c r="E11" s="191"/>
      <c r="F11" s="191"/>
      <c r="H11" s="190" t="s">
        <v>665</v>
      </c>
      <c r="I11" s="283"/>
      <c r="J11" s="283"/>
      <c r="K11" s="283"/>
      <c r="L11" s="283"/>
      <c r="M11" s="283"/>
    </row>
    <row r="12" spans="1:13">
      <c r="A12" s="188" t="s">
        <v>103</v>
      </c>
      <c r="B12" s="191"/>
      <c r="C12" s="191"/>
      <c r="D12" s="191"/>
      <c r="E12" s="191"/>
      <c r="F12" s="191"/>
      <c r="H12" s="194" t="s">
        <v>666</v>
      </c>
      <c r="I12" s="283"/>
      <c r="J12" s="283"/>
      <c r="K12" s="283"/>
      <c r="L12" s="283"/>
      <c r="M12" s="283"/>
    </row>
    <row r="13" spans="1:13">
      <c r="A13" s="190"/>
      <c r="B13" s="191"/>
      <c r="C13" s="191"/>
      <c r="D13" s="191"/>
      <c r="E13" s="191"/>
      <c r="F13" s="191"/>
      <c r="H13" s="195" t="s">
        <v>179</v>
      </c>
      <c r="I13" s="283">
        <f>SUM(I9:I12)</f>
        <v>31.427066398217441</v>
      </c>
      <c r="J13" s="283">
        <f t="shared" ref="J13:M13" si="0">SUM(J9:J12)</f>
        <v>1.41</v>
      </c>
      <c r="K13" s="283">
        <f t="shared" si="0"/>
        <v>1.41</v>
      </c>
      <c r="L13" s="283">
        <f t="shared" si="0"/>
        <v>1.41</v>
      </c>
      <c r="M13" s="283">
        <f t="shared" si="0"/>
        <v>1.41</v>
      </c>
    </row>
    <row r="14" spans="1:13">
      <c r="A14" s="188" t="s">
        <v>104</v>
      </c>
      <c r="B14" s="191"/>
      <c r="C14" s="191"/>
      <c r="D14" s="191"/>
      <c r="E14" s="191"/>
      <c r="F14" s="191"/>
      <c r="H14" s="196"/>
      <c r="I14" s="283"/>
      <c r="J14" s="283"/>
      <c r="K14" s="283"/>
      <c r="L14" s="283"/>
      <c r="M14" s="283"/>
    </row>
    <row r="15" spans="1:13">
      <c r="B15" s="191"/>
      <c r="C15" s="191"/>
      <c r="D15" s="191"/>
      <c r="E15" s="191"/>
      <c r="F15" s="191"/>
      <c r="H15" s="190" t="s">
        <v>667</v>
      </c>
      <c r="I15" s="283">
        <v>8.7999999999999995E-2</v>
      </c>
      <c r="J15" s="283">
        <v>0.36699999999999999</v>
      </c>
      <c r="K15" s="283">
        <v>0.36699999999999999</v>
      </c>
      <c r="L15" s="283">
        <f>K15</f>
        <v>0.36699999999999999</v>
      </c>
      <c r="M15" s="283">
        <f>L15</f>
        <v>0.36699999999999999</v>
      </c>
    </row>
    <row r="16" spans="1:13">
      <c r="A16" s="190"/>
      <c r="B16" s="191"/>
      <c r="C16" s="191"/>
      <c r="D16" s="191"/>
      <c r="E16" s="191"/>
      <c r="F16" s="191"/>
      <c r="H16" s="190" t="s">
        <v>668</v>
      </c>
      <c r="I16" s="283"/>
      <c r="J16" s="283">
        <v>3.1245542937439996</v>
      </c>
      <c r="K16" s="283"/>
      <c r="L16" s="283"/>
      <c r="M16" s="283"/>
    </row>
    <row r="17" spans="1:13">
      <c r="A17" s="190"/>
      <c r="B17" s="191"/>
      <c r="C17" s="191"/>
      <c r="D17" s="191"/>
      <c r="E17" s="191"/>
      <c r="F17" s="191"/>
      <c r="H17" s="190" t="s">
        <v>669</v>
      </c>
      <c r="I17" s="283"/>
      <c r="J17" s="283"/>
      <c r="K17" s="283">
        <v>0.502</v>
      </c>
      <c r="L17" s="283">
        <v>0.502</v>
      </c>
      <c r="M17" s="283">
        <v>0.502</v>
      </c>
    </row>
    <row r="18" spans="1:13">
      <c r="A18" s="190"/>
      <c r="B18" s="191"/>
      <c r="C18" s="191"/>
      <c r="D18" s="191"/>
      <c r="E18" s="191"/>
      <c r="F18" s="191"/>
      <c r="H18" s="194" t="s">
        <v>670</v>
      </c>
      <c r="I18" s="283"/>
      <c r="J18" s="283"/>
      <c r="K18" s="283">
        <v>1.47</v>
      </c>
      <c r="L18" s="283">
        <v>1.47</v>
      </c>
      <c r="M18" s="283">
        <v>1.47</v>
      </c>
    </row>
    <row r="19" spans="1:13">
      <c r="H19" s="195" t="s">
        <v>180</v>
      </c>
      <c r="I19" s="283">
        <f>I15+I16+I17-I18</f>
        <v>8.7999999999999995E-2</v>
      </c>
      <c r="J19" s="283">
        <f t="shared" ref="J19:M19" si="1">J15+J16+J17-J18</f>
        <v>3.4915542937439996</v>
      </c>
      <c r="K19" s="283">
        <f t="shared" si="1"/>
        <v>-0.60099999999999998</v>
      </c>
      <c r="L19" s="283">
        <f t="shared" si="1"/>
        <v>-0.60099999999999998</v>
      </c>
      <c r="M19" s="283">
        <f t="shared" si="1"/>
        <v>-0.60099999999999998</v>
      </c>
    </row>
    <row r="20" spans="1:13">
      <c r="A20" s="190"/>
      <c r="B20" s="191"/>
      <c r="C20" s="191"/>
      <c r="D20" s="191"/>
      <c r="E20" s="191"/>
      <c r="F20" s="191"/>
      <c r="H20" s="196"/>
      <c r="I20" s="283"/>
      <c r="J20" s="283"/>
      <c r="K20" s="283"/>
      <c r="L20" s="283"/>
      <c r="M20" s="283"/>
    </row>
    <row r="21" spans="1:13">
      <c r="A21" s="190"/>
      <c r="B21" s="191"/>
      <c r="C21" s="191"/>
      <c r="D21" s="191"/>
      <c r="E21" s="191"/>
      <c r="F21" s="191"/>
      <c r="H21" s="190" t="s">
        <v>175</v>
      </c>
      <c r="I21" s="283"/>
      <c r="J21" s="283"/>
      <c r="K21" s="283"/>
      <c r="L21" s="283"/>
      <c r="M21" s="283"/>
    </row>
    <row r="22" spans="1:13">
      <c r="A22" s="190"/>
      <c r="B22" s="191"/>
      <c r="C22" s="191"/>
      <c r="D22" s="191"/>
      <c r="E22" s="191"/>
      <c r="F22" s="191"/>
      <c r="H22" s="190" t="s">
        <v>174</v>
      </c>
      <c r="I22" s="283"/>
      <c r="J22" s="283"/>
      <c r="K22" s="283"/>
      <c r="L22" s="283"/>
      <c r="M22" s="283"/>
    </row>
    <row r="23" spans="1:13">
      <c r="A23" s="190"/>
      <c r="B23" s="191"/>
      <c r="C23" s="191"/>
      <c r="D23" s="191"/>
      <c r="E23" s="191"/>
      <c r="F23" s="191"/>
      <c r="H23" s="190" t="s">
        <v>182</v>
      </c>
      <c r="I23" s="283"/>
      <c r="J23" s="283"/>
      <c r="K23" s="283"/>
      <c r="L23" s="283"/>
      <c r="M23" s="283"/>
    </row>
    <row r="24" spans="1:13">
      <c r="A24" s="190"/>
      <c r="B24" s="191"/>
      <c r="C24" s="191"/>
      <c r="D24" s="191"/>
      <c r="E24" s="191"/>
      <c r="F24" s="191"/>
      <c r="H24" s="194" t="s">
        <v>183</v>
      </c>
      <c r="I24" s="283"/>
      <c r="J24" s="283"/>
      <c r="K24" s="283"/>
      <c r="L24" s="283"/>
      <c r="M24" s="283"/>
    </row>
    <row r="25" spans="1:13">
      <c r="A25" s="190"/>
      <c r="B25" s="191"/>
      <c r="C25" s="191"/>
      <c r="D25" s="191"/>
      <c r="E25" s="191"/>
      <c r="F25" s="191"/>
      <c r="H25" s="195" t="s">
        <v>184</v>
      </c>
      <c r="I25" s="283">
        <f>I21+I22+I23-I24</f>
        <v>0</v>
      </c>
      <c r="J25" s="283">
        <f t="shared" ref="J25:M25" si="2">J21+J22+J23-J24</f>
        <v>0</v>
      </c>
      <c r="K25" s="283">
        <f t="shared" si="2"/>
        <v>0</v>
      </c>
      <c r="L25" s="283">
        <f t="shared" si="2"/>
        <v>0</v>
      </c>
      <c r="M25" s="283">
        <f t="shared" si="2"/>
        <v>0</v>
      </c>
    </row>
    <row r="26" spans="1:13">
      <c r="A26" s="190"/>
      <c r="B26" s="191"/>
      <c r="C26" s="191"/>
      <c r="D26" s="191"/>
      <c r="E26" s="191"/>
      <c r="F26" s="191"/>
      <c r="H26" s="196"/>
      <c r="I26" s="283"/>
      <c r="J26" s="283"/>
      <c r="K26" s="283"/>
      <c r="L26" s="283"/>
      <c r="M26" s="283"/>
    </row>
    <row r="27" spans="1:13">
      <c r="A27" s="190"/>
      <c r="B27" s="191"/>
      <c r="C27" s="191"/>
      <c r="D27" s="191"/>
      <c r="E27" s="191"/>
      <c r="F27" s="191"/>
      <c r="H27" s="190" t="s">
        <v>176</v>
      </c>
      <c r="I27" s="283"/>
      <c r="J27" s="283"/>
      <c r="K27" s="283"/>
      <c r="L27" s="283"/>
      <c r="M27" s="283"/>
    </row>
    <row r="28" spans="1:13">
      <c r="A28" s="190"/>
      <c r="B28" s="191"/>
      <c r="C28" s="191"/>
      <c r="D28" s="191"/>
      <c r="E28" s="191"/>
      <c r="F28" s="191"/>
      <c r="H28" s="190" t="s">
        <v>177</v>
      </c>
      <c r="I28" s="283"/>
      <c r="J28" s="283"/>
      <c r="K28" s="283"/>
      <c r="L28" s="283"/>
      <c r="M28" s="283"/>
    </row>
    <row r="29" spans="1:13">
      <c r="A29" s="190"/>
      <c r="B29" s="191"/>
      <c r="C29" s="191"/>
      <c r="D29" s="191"/>
      <c r="E29" s="191"/>
      <c r="F29" s="191"/>
      <c r="H29" s="190" t="s">
        <v>185</v>
      </c>
      <c r="I29" s="283"/>
      <c r="J29" s="283"/>
      <c r="K29" s="283"/>
      <c r="L29" s="283"/>
      <c r="M29" s="283"/>
    </row>
    <row r="30" spans="1:13">
      <c r="A30" s="190"/>
      <c r="B30" s="191"/>
      <c r="C30" s="191"/>
      <c r="D30" s="191"/>
      <c r="E30" s="191"/>
      <c r="F30" s="191"/>
      <c r="H30" s="194" t="s">
        <v>186</v>
      </c>
      <c r="I30" s="283"/>
      <c r="J30" s="283"/>
      <c r="K30" s="283"/>
      <c r="L30" s="283"/>
      <c r="M30" s="283"/>
    </row>
    <row r="31" spans="1:13">
      <c r="A31" s="188" t="s">
        <v>169</v>
      </c>
      <c r="B31" s="197">
        <f>SUM(B8:B15)</f>
        <v>32.548000000000002</v>
      </c>
      <c r="C31" s="197">
        <f>SUM(C8:C15)</f>
        <v>0</v>
      </c>
      <c r="D31" s="197">
        <f>SUM(D8:D15)</f>
        <v>0</v>
      </c>
      <c r="E31" s="197">
        <f>SUM(E8:E15)</f>
        <v>0</v>
      </c>
      <c r="F31" s="197">
        <f>SUM(F8:F15)</f>
        <v>0</v>
      </c>
      <c r="H31" s="195" t="s">
        <v>187</v>
      </c>
      <c r="I31" s="283">
        <f>I27+I28+I29-I30</f>
        <v>0</v>
      </c>
      <c r="J31" s="283">
        <f t="shared" ref="J31:M31" si="3">J27+J28+J29-J30</f>
        <v>0</v>
      </c>
      <c r="K31" s="283">
        <f t="shared" si="3"/>
        <v>0</v>
      </c>
      <c r="L31" s="283">
        <f t="shared" si="3"/>
        <v>0</v>
      </c>
      <c r="M31" s="283">
        <f t="shared" si="3"/>
        <v>0</v>
      </c>
    </row>
    <row r="32" spans="1:13">
      <c r="A32" s="188"/>
      <c r="B32" s="197"/>
      <c r="C32" s="197"/>
      <c r="D32" s="197"/>
      <c r="E32" s="197"/>
      <c r="F32" s="197"/>
      <c r="H32" s="195"/>
      <c r="I32" s="283"/>
      <c r="J32" s="283"/>
      <c r="K32" s="283"/>
      <c r="L32" s="283"/>
      <c r="M32" s="283"/>
    </row>
    <row r="33" spans="1:13">
      <c r="A33" s="792"/>
      <c r="B33" s="793"/>
      <c r="C33" s="793"/>
      <c r="D33" s="793"/>
      <c r="E33" s="793"/>
      <c r="F33" s="793"/>
      <c r="G33" s="794"/>
      <c r="H33" s="792"/>
      <c r="I33" s="795"/>
      <c r="J33" s="795"/>
      <c r="K33" s="795"/>
      <c r="L33" s="795"/>
      <c r="M33" s="795"/>
    </row>
    <row r="34" spans="1:13" ht="15.75">
      <c r="A34" s="789" t="s">
        <v>1131</v>
      </c>
      <c r="B34" s="790"/>
      <c r="C34" s="790"/>
      <c r="D34" s="790"/>
      <c r="E34" s="790"/>
      <c r="F34" s="790"/>
      <c r="H34" s="789" t="s">
        <v>100</v>
      </c>
      <c r="I34" s="791"/>
      <c r="J34" s="791"/>
      <c r="K34" s="791"/>
      <c r="L34" s="791"/>
      <c r="M34" s="791"/>
    </row>
    <row r="35" spans="1:13">
      <c r="A35" s="188" t="s">
        <v>101</v>
      </c>
      <c r="B35" s="190"/>
      <c r="C35" s="190"/>
      <c r="D35" s="190"/>
      <c r="E35" s="190"/>
      <c r="F35" s="190"/>
      <c r="H35" s="190" t="s">
        <v>671</v>
      </c>
      <c r="I35" s="284">
        <v>0.25305352800000003</v>
      </c>
      <c r="J35" s="284">
        <v>0.18285574773809526</v>
      </c>
      <c r="K35" s="284">
        <v>0.25019207447383895</v>
      </c>
      <c r="L35" s="284">
        <v>0</v>
      </c>
      <c r="M35" s="284">
        <v>0</v>
      </c>
    </row>
    <row r="36" spans="1:13">
      <c r="A36" s="190" t="s">
        <v>617</v>
      </c>
      <c r="B36" s="190">
        <v>10.195</v>
      </c>
      <c r="C36" s="190">
        <v>7.9589999999999996</v>
      </c>
      <c r="D36" s="190"/>
      <c r="E36" s="190"/>
      <c r="F36" s="190"/>
      <c r="H36" s="190" t="s">
        <v>672</v>
      </c>
      <c r="I36" s="284"/>
      <c r="J36" s="284">
        <v>7.7570591499999999</v>
      </c>
      <c r="K36" s="284"/>
      <c r="L36" s="284"/>
      <c r="M36" s="284"/>
    </row>
    <row r="37" spans="1:13">
      <c r="H37" s="190" t="s">
        <v>673</v>
      </c>
      <c r="I37" s="284">
        <v>0.36399999999999999</v>
      </c>
      <c r="J37" s="284">
        <v>0.36399999999999999</v>
      </c>
      <c r="K37" s="284"/>
      <c r="L37" s="284"/>
      <c r="M37" s="284"/>
    </row>
    <row r="38" spans="1:13">
      <c r="H38" s="194" t="s">
        <v>674</v>
      </c>
      <c r="I38" s="284"/>
      <c r="J38" s="284">
        <v>-0.25</v>
      </c>
      <c r="K38" s="284">
        <v>-1</v>
      </c>
      <c r="L38" s="284">
        <v>-1</v>
      </c>
      <c r="M38" s="284">
        <v>-1</v>
      </c>
    </row>
    <row r="39" spans="1:13">
      <c r="H39" s="195" t="s">
        <v>179</v>
      </c>
      <c r="I39" s="283">
        <f>I35+I36+I37-I38</f>
        <v>0.61705352800000002</v>
      </c>
      <c r="J39" s="283">
        <f t="shared" ref="J39:M39" si="4">J35+J36+J37-J38</f>
        <v>8.5539148977380961</v>
      </c>
      <c r="K39" s="283">
        <f t="shared" si="4"/>
        <v>1.2501920744738388</v>
      </c>
      <c r="L39" s="283">
        <f t="shared" si="4"/>
        <v>1</v>
      </c>
      <c r="M39" s="283">
        <f t="shared" si="4"/>
        <v>1</v>
      </c>
    </row>
    <row r="40" spans="1:13" s="116" customFormat="1" ht="15.75"/>
    <row r="41" spans="1:13">
      <c r="A41" s="188" t="s">
        <v>102</v>
      </c>
      <c r="B41" s="190"/>
      <c r="C41" s="190"/>
      <c r="D41" s="190"/>
      <c r="E41" s="190"/>
      <c r="F41" s="190"/>
      <c r="H41" s="196"/>
      <c r="I41" s="285"/>
      <c r="J41" s="285"/>
      <c r="K41" s="285"/>
      <c r="L41" s="285"/>
      <c r="M41" s="286"/>
    </row>
    <row r="42" spans="1:13">
      <c r="A42" s="190" t="s">
        <v>618</v>
      </c>
      <c r="B42" s="190"/>
      <c r="C42" s="190">
        <v>2.2000000000000002</v>
      </c>
      <c r="D42" s="190"/>
      <c r="E42" s="190"/>
      <c r="F42" s="190"/>
      <c r="H42" s="190" t="s">
        <v>675</v>
      </c>
      <c r="I42" s="284"/>
      <c r="J42" s="284"/>
      <c r="K42" s="284"/>
      <c r="L42" s="284"/>
      <c r="M42" s="284"/>
    </row>
    <row r="43" spans="1:13">
      <c r="H43" s="190" t="s">
        <v>676</v>
      </c>
      <c r="I43" s="284"/>
      <c r="J43" s="284">
        <v>2.2000000000000002</v>
      </c>
      <c r="K43" s="284"/>
      <c r="L43" s="284"/>
      <c r="M43" s="284"/>
    </row>
    <row r="44" spans="1:13">
      <c r="H44" s="190" t="s">
        <v>677</v>
      </c>
      <c r="I44" s="284"/>
      <c r="J44" s="284"/>
      <c r="K44" s="284"/>
      <c r="L44" s="284"/>
      <c r="M44" s="284"/>
    </row>
    <row r="45" spans="1:13">
      <c r="H45" s="194" t="s">
        <v>678</v>
      </c>
      <c r="I45" s="284"/>
      <c r="J45" s="284"/>
      <c r="K45" s="284"/>
      <c r="L45" s="284"/>
      <c r="M45" s="284"/>
    </row>
    <row r="46" spans="1:13">
      <c r="H46" s="195" t="s">
        <v>180</v>
      </c>
      <c r="I46" s="283">
        <f>I42+I43+I44-I45</f>
        <v>0</v>
      </c>
      <c r="J46" s="283">
        <f t="shared" ref="J46:M46" si="5">J42+J43+J44-J45</f>
        <v>2.2000000000000002</v>
      </c>
      <c r="K46" s="283">
        <f t="shared" si="5"/>
        <v>0</v>
      </c>
      <c r="L46" s="283">
        <f t="shared" si="5"/>
        <v>0</v>
      </c>
      <c r="M46" s="283">
        <f t="shared" si="5"/>
        <v>0</v>
      </c>
    </row>
    <row r="47" spans="1:13">
      <c r="H47" s="196"/>
      <c r="I47" s="287"/>
      <c r="J47" s="287"/>
      <c r="K47" s="287"/>
      <c r="L47" s="287"/>
      <c r="M47" s="288"/>
    </row>
    <row r="48" spans="1:13">
      <c r="A48" s="188" t="s">
        <v>103</v>
      </c>
      <c r="B48" s="190"/>
      <c r="C48" s="190"/>
      <c r="D48" s="190"/>
      <c r="E48" s="190"/>
      <c r="F48" s="190"/>
      <c r="H48" s="190" t="s">
        <v>679</v>
      </c>
      <c r="I48" s="284"/>
      <c r="J48" s="284"/>
      <c r="K48" s="284">
        <f>L48/4*2</f>
        <v>0.22649999999999998</v>
      </c>
      <c r="L48" s="284">
        <f>0.311+0.142</f>
        <v>0.45299999999999996</v>
      </c>
      <c r="M48" s="284">
        <f>L48</f>
        <v>0.45299999999999996</v>
      </c>
    </row>
    <row r="49" spans="1:14">
      <c r="A49" s="190" t="s">
        <v>619</v>
      </c>
      <c r="B49" s="190">
        <v>6.4</v>
      </c>
      <c r="C49" s="190">
        <v>10</v>
      </c>
      <c r="D49" s="190">
        <v>3</v>
      </c>
      <c r="E49" s="190"/>
      <c r="F49" s="190"/>
      <c r="H49" s="190" t="s">
        <v>680</v>
      </c>
      <c r="I49" s="284"/>
      <c r="J49" s="284"/>
      <c r="K49" s="284">
        <v>7.3</v>
      </c>
      <c r="L49" s="284"/>
      <c r="M49" s="284"/>
    </row>
    <row r="50" spans="1:14">
      <c r="H50" s="190" t="s">
        <v>681</v>
      </c>
      <c r="I50" s="284"/>
      <c r="J50" s="284"/>
      <c r="K50" s="289"/>
      <c r="L50" s="289"/>
      <c r="M50" s="289"/>
      <c r="N50" s="117" t="s">
        <v>613</v>
      </c>
    </row>
    <row r="51" spans="1:14">
      <c r="H51" s="194" t="s">
        <v>682</v>
      </c>
      <c r="I51" s="284"/>
      <c r="J51" s="284"/>
      <c r="K51" s="289"/>
      <c r="L51" s="289"/>
      <c r="M51" s="289"/>
      <c r="N51" s="117" t="s">
        <v>613</v>
      </c>
    </row>
    <row r="52" spans="1:14">
      <c r="H52" s="195" t="s">
        <v>184</v>
      </c>
      <c r="I52" s="289">
        <f>I48+I49+I50-I51</f>
        <v>0</v>
      </c>
      <c r="J52" s="283">
        <f t="shared" ref="J52:M52" si="6">J48+J49+J50-J51</f>
        <v>0</v>
      </c>
      <c r="K52" s="283">
        <f t="shared" si="6"/>
        <v>7.5264999999999995</v>
      </c>
      <c r="L52" s="283">
        <f t="shared" si="6"/>
        <v>0.45299999999999996</v>
      </c>
      <c r="M52" s="283">
        <f t="shared" si="6"/>
        <v>0.45299999999999996</v>
      </c>
    </row>
    <row r="53" spans="1:14">
      <c r="H53" s="196"/>
      <c r="I53" s="287"/>
      <c r="J53" s="285"/>
      <c r="K53" s="287"/>
      <c r="L53" s="287"/>
      <c r="M53" s="288"/>
    </row>
    <row r="54" spans="1:14">
      <c r="A54" s="188" t="s">
        <v>104</v>
      </c>
      <c r="B54" s="190"/>
      <c r="C54" s="190"/>
      <c r="D54" s="190"/>
      <c r="E54" s="190"/>
      <c r="F54" s="190"/>
      <c r="H54" s="190" t="s">
        <v>683</v>
      </c>
      <c r="I54" s="290"/>
      <c r="J54" s="284"/>
      <c r="K54" s="284"/>
      <c r="L54" s="284">
        <f>0.142+0.284</f>
        <v>0.42599999999999993</v>
      </c>
      <c r="M54" s="290"/>
    </row>
    <row r="55" spans="1:14">
      <c r="A55" s="190" t="s">
        <v>620</v>
      </c>
      <c r="B55" s="190">
        <v>1</v>
      </c>
      <c r="C55" s="190">
        <v>12.4</v>
      </c>
      <c r="D55" s="190">
        <v>2.8</v>
      </c>
      <c r="E55" s="190"/>
      <c r="F55" s="190"/>
      <c r="H55" s="190" t="s">
        <v>684</v>
      </c>
      <c r="I55" s="290"/>
      <c r="J55" s="284"/>
      <c r="K55" s="284">
        <v>6</v>
      </c>
      <c r="L55" s="284"/>
      <c r="M55" s="290"/>
    </row>
    <row r="56" spans="1:14">
      <c r="H56" s="190" t="s">
        <v>685</v>
      </c>
      <c r="I56" s="284"/>
      <c r="J56" s="290"/>
      <c r="K56" s="284"/>
      <c r="L56" s="284"/>
      <c r="M56" s="284"/>
      <c r="N56" s="117" t="s">
        <v>613</v>
      </c>
    </row>
    <row r="57" spans="1:14">
      <c r="H57" s="194" t="s">
        <v>686</v>
      </c>
      <c r="I57" s="290"/>
      <c r="J57" s="284"/>
      <c r="K57" s="290"/>
      <c r="L57" s="290"/>
      <c r="M57" s="290"/>
      <c r="N57" s="117" t="s">
        <v>613</v>
      </c>
    </row>
    <row r="58" spans="1:14">
      <c r="H58" s="195" t="s">
        <v>187</v>
      </c>
      <c r="I58" s="283">
        <f>I54+I55+I56-I57</f>
        <v>0</v>
      </c>
      <c r="J58" s="283">
        <f t="shared" ref="J58:M58" si="7">J54+J55+J56-J57</f>
        <v>0</v>
      </c>
      <c r="K58" s="283">
        <f t="shared" si="7"/>
        <v>6</v>
      </c>
      <c r="L58" s="283">
        <f t="shared" si="7"/>
        <v>0.42599999999999993</v>
      </c>
      <c r="M58" s="283">
        <f t="shared" si="7"/>
        <v>0</v>
      </c>
    </row>
    <row r="59" spans="1:14" ht="15.75">
      <c r="H59" s="196"/>
      <c r="I59" s="287"/>
      <c r="J59" s="287"/>
      <c r="K59" s="287"/>
      <c r="L59" s="287"/>
      <c r="M59" s="288"/>
      <c r="N59" s="116"/>
    </row>
    <row r="60" spans="1:14">
      <c r="A60" s="188" t="s">
        <v>163</v>
      </c>
      <c r="B60" s="190"/>
      <c r="C60" s="190"/>
      <c r="D60" s="190"/>
      <c r="E60" s="190"/>
      <c r="F60" s="190"/>
      <c r="H60" s="190" t="s">
        <v>687</v>
      </c>
      <c r="I60" s="284">
        <v>0.35</v>
      </c>
      <c r="J60" s="284"/>
      <c r="K60" s="290"/>
      <c r="L60" s="290"/>
      <c r="M60" s="290"/>
    </row>
    <row r="61" spans="1:14" ht="15.75">
      <c r="A61" s="190" t="s">
        <v>621</v>
      </c>
      <c r="B61" s="190">
        <v>2.653</v>
      </c>
      <c r="C61" s="190"/>
      <c r="D61" s="190"/>
      <c r="E61" s="190"/>
      <c r="F61" s="190"/>
      <c r="H61" s="190" t="s">
        <v>688</v>
      </c>
      <c r="I61" s="284">
        <v>1.2765</v>
      </c>
      <c r="J61" s="284"/>
      <c r="K61" s="290"/>
      <c r="L61" s="290"/>
      <c r="M61" s="290"/>
      <c r="N61" s="116"/>
    </row>
    <row r="62" spans="1:14">
      <c r="H62" s="190" t="s">
        <v>689</v>
      </c>
      <c r="I62" s="284"/>
      <c r="J62" s="290"/>
      <c r="K62" s="284"/>
      <c r="L62" s="284"/>
      <c r="M62" s="284"/>
      <c r="N62" s="117" t="s">
        <v>613</v>
      </c>
    </row>
    <row r="63" spans="1:14">
      <c r="H63" s="194" t="s">
        <v>690</v>
      </c>
      <c r="I63" s="290"/>
      <c r="J63" s="284"/>
      <c r="K63" s="290"/>
      <c r="L63" s="290"/>
      <c r="M63" s="290"/>
      <c r="N63" s="117" t="s">
        <v>613</v>
      </c>
    </row>
    <row r="64" spans="1:14">
      <c r="H64" s="195" t="s">
        <v>691</v>
      </c>
      <c r="I64" s="283">
        <f>I60+I61+I62-I63</f>
        <v>1.6265000000000001</v>
      </c>
      <c r="J64" s="283">
        <f t="shared" ref="J64:M64" si="8">J60+J61+J62-J63</f>
        <v>0</v>
      </c>
      <c r="K64" s="283">
        <f t="shared" si="8"/>
        <v>0</v>
      </c>
      <c r="L64" s="283">
        <f t="shared" si="8"/>
        <v>0</v>
      </c>
      <c r="M64" s="283">
        <f t="shared" si="8"/>
        <v>0</v>
      </c>
    </row>
    <row r="65" spans="1:14" ht="15.75">
      <c r="H65" s="116"/>
      <c r="I65" s="291"/>
      <c r="J65" s="291"/>
      <c r="K65" s="291"/>
      <c r="L65" s="291"/>
      <c r="M65" s="291"/>
      <c r="N65" s="116"/>
    </row>
    <row r="66" spans="1:14">
      <c r="A66" s="188" t="s">
        <v>164</v>
      </c>
      <c r="B66" s="190"/>
      <c r="C66" s="190"/>
      <c r="D66" s="190"/>
      <c r="E66" s="190"/>
      <c r="F66" s="190"/>
      <c r="H66" s="190" t="s">
        <v>692</v>
      </c>
      <c r="I66" s="290"/>
      <c r="J66" s="284">
        <v>0.21731474557692307</v>
      </c>
      <c r="K66" s="284">
        <v>0.22165973615384615</v>
      </c>
      <c r="L66" s="284">
        <f>K66</f>
        <v>0.22165973615384615</v>
      </c>
      <c r="M66" s="284">
        <f>L66</f>
        <v>0.22165973615384615</v>
      </c>
    </row>
    <row r="67" spans="1:14" ht="15.75">
      <c r="A67" s="190" t="s">
        <v>622</v>
      </c>
      <c r="B67" s="190">
        <v>4.96</v>
      </c>
      <c r="C67" s="190"/>
      <c r="D67" s="190"/>
      <c r="E67" s="190"/>
      <c r="F67" s="190"/>
      <c r="H67" s="190" t="s">
        <v>693</v>
      </c>
      <c r="I67" s="284">
        <v>2.2593950999999999</v>
      </c>
      <c r="J67" s="284"/>
      <c r="K67" s="290"/>
      <c r="L67" s="290"/>
      <c r="M67" s="290"/>
      <c r="N67" s="116"/>
    </row>
    <row r="68" spans="1:14">
      <c r="H68" s="190" t="s">
        <v>694</v>
      </c>
      <c r="I68" s="284"/>
      <c r="J68" s="290"/>
      <c r="K68" s="284"/>
      <c r="L68" s="284"/>
      <c r="M68" s="284"/>
      <c r="N68" s="117" t="s">
        <v>613</v>
      </c>
    </row>
    <row r="69" spans="1:14">
      <c r="H69" s="194" t="s">
        <v>695</v>
      </c>
      <c r="I69" s="290"/>
      <c r="J69" s="284"/>
      <c r="K69" s="290"/>
      <c r="L69" s="290"/>
      <c r="M69" s="290"/>
      <c r="N69" s="117" t="s">
        <v>613</v>
      </c>
    </row>
    <row r="70" spans="1:14">
      <c r="H70" s="195" t="s">
        <v>696</v>
      </c>
      <c r="I70" s="283">
        <f>I66+I67+I68-I69</f>
        <v>2.2593950999999999</v>
      </c>
      <c r="J70" s="283">
        <f t="shared" ref="J70:M70" si="9">J66+J67+J68-J69</f>
        <v>0.21731474557692307</v>
      </c>
      <c r="K70" s="283">
        <f t="shared" si="9"/>
        <v>0.22165973615384615</v>
      </c>
      <c r="L70" s="283">
        <f t="shared" si="9"/>
        <v>0.22165973615384615</v>
      </c>
      <c r="M70" s="283">
        <f t="shared" si="9"/>
        <v>0.22165973615384615</v>
      </c>
    </row>
    <row r="71" spans="1:14">
      <c r="H71" s="117"/>
      <c r="I71" s="292"/>
      <c r="J71" s="292"/>
      <c r="K71" s="292"/>
      <c r="L71" s="292"/>
      <c r="M71" s="292"/>
    </row>
    <row r="72" spans="1:14">
      <c r="A72" s="188" t="s">
        <v>165</v>
      </c>
      <c r="B72" s="190"/>
      <c r="C72" s="190"/>
      <c r="D72" s="190"/>
      <c r="E72" s="190"/>
      <c r="F72" s="190"/>
      <c r="H72" s="190" t="s">
        <v>697</v>
      </c>
      <c r="I72" s="284">
        <v>0.2</v>
      </c>
      <c r="J72" s="284">
        <v>0.6</v>
      </c>
      <c r="K72" s="284">
        <v>1</v>
      </c>
      <c r="L72" s="284">
        <v>1.4</v>
      </c>
      <c r="M72" s="284">
        <v>1.8</v>
      </c>
    </row>
    <row r="73" spans="1:14">
      <c r="A73" s="190" t="s">
        <v>623</v>
      </c>
      <c r="B73" s="190">
        <v>2</v>
      </c>
      <c r="C73" s="190">
        <v>2</v>
      </c>
      <c r="D73" s="190">
        <v>2</v>
      </c>
      <c r="E73" s="190">
        <v>2</v>
      </c>
      <c r="F73" s="190">
        <v>2</v>
      </c>
      <c r="H73" s="190" t="s">
        <v>698</v>
      </c>
      <c r="I73" s="284"/>
      <c r="J73" s="284"/>
      <c r="K73" s="284"/>
      <c r="L73" s="284"/>
      <c r="M73" s="284"/>
    </row>
    <row r="74" spans="1:14" ht="15.75">
      <c r="H74" s="190" t="s">
        <v>699</v>
      </c>
      <c r="I74" s="284"/>
      <c r="J74" s="290"/>
      <c r="K74" s="284"/>
      <c r="L74" s="284"/>
      <c r="M74" s="284"/>
      <c r="N74" s="116"/>
    </row>
    <row r="75" spans="1:14">
      <c r="H75" s="194" t="s">
        <v>700</v>
      </c>
      <c r="I75" s="290"/>
      <c r="J75" s="284"/>
      <c r="K75" s="290"/>
      <c r="L75" s="290"/>
      <c r="M75" s="290"/>
    </row>
    <row r="76" spans="1:14" ht="15.75">
      <c r="H76" s="195" t="s">
        <v>701</v>
      </c>
      <c r="I76" s="283">
        <f>I72+I73+I74-I75</f>
        <v>0.2</v>
      </c>
      <c r="J76" s="283">
        <f t="shared" ref="J76:M76" si="10">J72+J73+J74-J75</f>
        <v>0.6</v>
      </c>
      <c r="K76" s="283">
        <f t="shared" si="10"/>
        <v>1</v>
      </c>
      <c r="L76" s="283">
        <f t="shared" si="10"/>
        <v>1.4</v>
      </c>
      <c r="M76" s="283">
        <f t="shared" si="10"/>
        <v>1.8</v>
      </c>
      <c r="N76" s="116"/>
    </row>
    <row r="77" spans="1:14">
      <c r="H77" s="117"/>
      <c r="I77" s="292"/>
      <c r="J77" s="292"/>
      <c r="K77" s="292"/>
      <c r="L77" s="292"/>
      <c r="M77" s="292"/>
    </row>
    <row r="78" spans="1:14">
      <c r="A78" s="188" t="s">
        <v>166</v>
      </c>
      <c r="B78" s="190"/>
      <c r="C78" s="190"/>
      <c r="D78" s="190"/>
      <c r="E78" s="190"/>
      <c r="F78" s="190"/>
      <c r="H78" s="190" t="s">
        <v>702</v>
      </c>
      <c r="I78" s="284">
        <v>0.12</v>
      </c>
      <c r="J78" s="284">
        <f>0.24+0.12</f>
        <v>0.36</v>
      </c>
      <c r="K78" s="284">
        <f>0.24+J78</f>
        <v>0.6</v>
      </c>
      <c r="L78" s="284">
        <f t="shared" ref="L78:M78" si="11">0.24+K78</f>
        <v>0.84</v>
      </c>
      <c r="M78" s="284">
        <f t="shared" si="11"/>
        <v>1.08</v>
      </c>
    </row>
    <row r="79" spans="1:14">
      <c r="A79" s="190" t="s">
        <v>624</v>
      </c>
      <c r="B79" s="190">
        <v>2</v>
      </c>
      <c r="C79" s="190">
        <v>2</v>
      </c>
      <c r="D79" s="190">
        <v>2</v>
      </c>
      <c r="E79" s="190">
        <v>2</v>
      </c>
      <c r="F79" s="190">
        <v>2</v>
      </c>
      <c r="H79" s="190" t="s">
        <v>703</v>
      </c>
      <c r="I79" s="284">
        <v>1.5</v>
      </c>
      <c r="J79" s="284">
        <v>1.5</v>
      </c>
      <c r="K79" s="284">
        <v>1.5</v>
      </c>
      <c r="L79" s="284">
        <v>1.5</v>
      </c>
      <c r="M79" s="284">
        <v>1.5</v>
      </c>
    </row>
    <row r="80" spans="1:14">
      <c r="H80" s="190" t="s">
        <v>704</v>
      </c>
      <c r="I80" s="284"/>
      <c r="J80" s="290"/>
      <c r="K80" s="284"/>
      <c r="L80" s="284"/>
      <c r="M80" s="284"/>
      <c r="N80" s="117" t="s">
        <v>613</v>
      </c>
    </row>
    <row r="81" spans="1:14">
      <c r="H81" s="194" t="s">
        <v>705</v>
      </c>
      <c r="I81" s="290"/>
      <c r="J81" s="284"/>
      <c r="K81" s="290"/>
      <c r="L81" s="290"/>
      <c r="M81" s="290"/>
      <c r="N81" s="117" t="s">
        <v>613</v>
      </c>
    </row>
    <row r="82" spans="1:14">
      <c r="H82" s="195" t="s">
        <v>706</v>
      </c>
      <c r="I82" s="283">
        <f>I78+I79+I80-I81</f>
        <v>1.62</v>
      </c>
      <c r="J82" s="283">
        <f t="shared" ref="J82:M82" si="12">J78+J79+J80-J81</f>
        <v>1.8599999999999999</v>
      </c>
      <c r="K82" s="283">
        <f t="shared" si="12"/>
        <v>2.1</v>
      </c>
      <c r="L82" s="283">
        <f t="shared" si="12"/>
        <v>2.34</v>
      </c>
      <c r="M82" s="283">
        <f t="shared" si="12"/>
        <v>2.58</v>
      </c>
    </row>
    <row r="83" spans="1:14">
      <c r="H83" s="196"/>
      <c r="I83" s="287"/>
      <c r="J83" s="287"/>
      <c r="K83" s="287"/>
      <c r="L83" s="287"/>
      <c r="M83" s="288"/>
    </row>
    <row r="84" spans="1:14">
      <c r="A84" s="188" t="s">
        <v>167</v>
      </c>
      <c r="B84" s="190"/>
      <c r="C84" s="190"/>
      <c r="D84" s="190"/>
      <c r="E84" s="190"/>
      <c r="F84" s="190"/>
      <c r="H84" s="190" t="s">
        <v>707</v>
      </c>
      <c r="I84" s="284">
        <v>0.12</v>
      </c>
      <c r="J84" s="284">
        <f>0.24+0.12</f>
        <v>0.36</v>
      </c>
      <c r="K84" s="284">
        <f>0.24+J84</f>
        <v>0.6</v>
      </c>
      <c r="L84" s="284">
        <f t="shared" ref="L84:M84" si="13">0.24+K84</f>
        <v>0.84</v>
      </c>
      <c r="M84" s="284">
        <f t="shared" si="13"/>
        <v>1.08</v>
      </c>
    </row>
    <row r="85" spans="1:14">
      <c r="A85" s="190" t="s">
        <v>625</v>
      </c>
      <c r="B85" s="190">
        <v>2</v>
      </c>
      <c r="C85" s="190">
        <v>2</v>
      </c>
      <c r="D85" s="190">
        <v>2</v>
      </c>
      <c r="E85" s="190">
        <v>2</v>
      </c>
      <c r="F85" s="190">
        <v>2</v>
      </c>
      <c r="H85" s="190" t="s">
        <v>708</v>
      </c>
      <c r="I85" s="284">
        <v>1.5</v>
      </c>
      <c r="J85" s="284">
        <v>1.5</v>
      </c>
      <c r="K85" s="284">
        <v>1.5</v>
      </c>
      <c r="L85" s="284">
        <v>1.5</v>
      </c>
      <c r="M85" s="284">
        <v>1.5</v>
      </c>
    </row>
    <row r="86" spans="1:14">
      <c r="H86" s="190" t="s">
        <v>709</v>
      </c>
      <c r="I86" s="284"/>
      <c r="J86" s="290"/>
      <c r="K86" s="284"/>
      <c r="L86" s="284"/>
      <c r="M86" s="284"/>
      <c r="N86" s="117" t="s">
        <v>613</v>
      </c>
    </row>
    <row r="87" spans="1:14">
      <c r="H87" s="194" t="s">
        <v>710</v>
      </c>
      <c r="I87" s="290"/>
      <c r="J87" s="284"/>
      <c r="K87" s="290"/>
      <c r="L87" s="290"/>
      <c r="M87" s="290"/>
      <c r="N87" s="117" t="s">
        <v>613</v>
      </c>
    </row>
    <row r="88" spans="1:14">
      <c r="H88" s="195" t="s">
        <v>711</v>
      </c>
      <c r="I88" s="283">
        <f>I84+I85+I86-I87</f>
        <v>1.62</v>
      </c>
      <c r="J88" s="283">
        <f t="shared" ref="J88:M88" si="14">J84+J85+J86-J87</f>
        <v>1.8599999999999999</v>
      </c>
      <c r="K88" s="283">
        <f t="shared" si="14"/>
        <v>2.1</v>
      </c>
      <c r="L88" s="283">
        <f t="shared" si="14"/>
        <v>2.34</v>
      </c>
      <c r="M88" s="283">
        <f t="shared" si="14"/>
        <v>2.58</v>
      </c>
    </row>
    <row r="89" spans="1:14">
      <c r="H89" s="196"/>
      <c r="I89" s="287"/>
      <c r="J89" s="287"/>
      <c r="K89" s="287"/>
      <c r="L89" s="287"/>
      <c r="M89" s="288"/>
    </row>
    <row r="90" spans="1:14">
      <c r="A90" s="188" t="s">
        <v>168</v>
      </c>
      <c r="B90" s="190"/>
      <c r="C90" s="190"/>
      <c r="D90" s="190"/>
      <c r="E90" s="190"/>
      <c r="F90" s="190"/>
      <c r="H90" s="190" t="s">
        <v>712</v>
      </c>
      <c r="I90" s="284">
        <v>0.12</v>
      </c>
      <c r="J90" s="284">
        <f>0.24+0.12</f>
        <v>0.36</v>
      </c>
      <c r="K90" s="284">
        <f>0.24+J90</f>
        <v>0.6</v>
      </c>
      <c r="L90" s="284">
        <f t="shared" ref="L90:M90" si="15">0.24+K90</f>
        <v>0.84</v>
      </c>
      <c r="M90" s="284">
        <f t="shared" si="15"/>
        <v>1.08</v>
      </c>
    </row>
    <row r="91" spans="1:14">
      <c r="A91" s="190" t="s">
        <v>626</v>
      </c>
      <c r="B91" s="190">
        <v>2</v>
      </c>
      <c r="C91" s="190">
        <v>2</v>
      </c>
      <c r="D91" s="190">
        <v>2</v>
      </c>
      <c r="E91" s="190">
        <v>2</v>
      </c>
      <c r="F91" s="190">
        <v>2</v>
      </c>
      <c r="H91" s="190" t="s">
        <v>713</v>
      </c>
      <c r="I91" s="284">
        <v>1.5</v>
      </c>
      <c r="J91" s="284">
        <v>1.5</v>
      </c>
      <c r="K91" s="284">
        <v>1.5</v>
      </c>
      <c r="L91" s="284">
        <v>1.5</v>
      </c>
      <c r="M91" s="284">
        <v>1.5</v>
      </c>
    </row>
    <row r="92" spans="1:14">
      <c r="H92" s="190" t="s">
        <v>714</v>
      </c>
      <c r="I92" s="284"/>
      <c r="J92" s="290"/>
      <c r="K92" s="284"/>
      <c r="L92" s="284"/>
      <c r="M92" s="284"/>
      <c r="N92" s="117" t="s">
        <v>613</v>
      </c>
    </row>
    <row r="93" spans="1:14">
      <c r="H93" s="194" t="s">
        <v>715</v>
      </c>
      <c r="I93" s="290"/>
      <c r="J93" s="284"/>
      <c r="K93" s="290"/>
      <c r="L93" s="290"/>
      <c r="M93" s="290"/>
      <c r="N93" s="117" t="s">
        <v>613</v>
      </c>
    </row>
    <row r="94" spans="1:14">
      <c r="H94" s="195" t="s">
        <v>716</v>
      </c>
      <c r="I94" s="283">
        <f>I90+I91+I92-I93</f>
        <v>1.62</v>
      </c>
      <c r="J94" s="283">
        <f t="shared" ref="J94:M94" si="16">J90+J91+J92-J93</f>
        <v>1.8599999999999999</v>
      </c>
      <c r="K94" s="283">
        <f t="shared" si="16"/>
        <v>2.1</v>
      </c>
      <c r="L94" s="283">
        <f t="shared" si="16"/>
        <v>2.34</v>
      </c>
      <c r="M94" s="283">
        <f t="shared" si="16"/>
        <v>2.58</v>
      </c>
    </row>
    <row r="95" spans="1:14">
      <c r="H95" s="280"/>
      <c r="I95" s="287"/>
      <c r="J95" s="287"/>
      <c r="K95" s="287"/>
      <c r="L95" s="287"/>
      <c r="M95" s="288"/>
    </row>
    <row r="96" spans="1:14">
      <c r="A96" s="188" t="s">
        <v>627</v>
      </c>
      <c r="B96" s="190"/>
      <c r="C96" s="190"/>
      <c r="D96" s="190"/>
      <c r="E96" s="190"/>
      <c r="F96" s="190"/>
      <c r="H96" s="190" t="s">
        <v>717</v>
      </c>
      <c r="I96" s="284">
        <v>0.5</v>
      </c>
      <c r="J96" s="284">
        <v>0.75</v>
      </c>
      <c r="K96" s="284">
        <v>1</v>
      </c>
      <c r="L96" s="284">
        <v>1.4</v>
      </c>
      <c r="M96" s="284">
        <v>1.8</v>
      </c>
    </row>
    <row r="97" spans="1:14">
      <c r="A97" s="190" t="s">
        <v>628</v>
      </c>
      <c r="B97" s="190">
        <v>6.5</v>
      </c>
      <c r="C97" s="190">
        <v>5.6</v>
      </c>
      <c r="D97" s="190">
        <v>6.4</v>
      </c>
      <c r="E97" s="190">
        <v>2</v>
      </c>
      <c r="F97" s="190">
        <v>2</v>
      </c>
      <c r="H97" s="190" t="s">
        <v>718</v>
      </c>
      <c r="I97" s="290"/>
      <c r="J97" s="284"/>
      <c r="K97" s="290"/>
      <c r="L97" s="290"/>
      <c r="M97" s="290"/>
    </row>
    <row r="98" spans="1:14">
      <c r="H98" s="190" t="s">
        <v>719</v>
      </c>
      <c r="I98" s="284"/>
      <c r="J98" s="290"/>
      <c r="K98" s="284"/>
      <c r="L98" s="284"/>
      <c r="M98" s="284"/>
    </row>
    <row r="99" spans="1:14" s="116" customFormat="1" ht="15.75">
      <c r="H99" s="194" t="s">
        <v>720</v>
      </c>
      <c r="I99" s="290"/>
      <c r="J99" s="284"/>
      <c r="K99" s="290"/>
      <c r="L99" s="290"/>
      <c r="M99" s="290"/>
      <c r="N99" s="117"/>
    </row>
    <row r="100" spans="1:14">
      <c r="H100" s="195" t="s">
        <v>721</v>
      </c>
      <c r="I100" s="283">
        <f>I96+I97+I98-I99</f>
        <v>0.5</v>
      </c>
      <c r="J100" s="283">
        <f t="shared" ref="J100:M100" si="17">J96+J97+J98-J99</f>
        <v>0.75</v>
      </c>
      <c r="K100" s="283">
        <f t="shared" si="17"/>
        <v>1</v>
      </c>
      <c r="L100" s="283">
        <f t="shared" si="17"/>
        <v>1.4</v>
      </c>
      <c r="M100" s="283">
        <f t="shared" si="17"/>
        <v>1.8</v>
      </c>
    </row>
    <row r="101" spans="1:14" s="116" customFormat="1" ht="15.75">
      <c r="H101" s="280"/>
      <c r="I101" s="287"/>
      <c r="J101" s="287"/>
      <c r="K101" s="287"/>
      <c r="L101" s="287"/>
      <c r="M101" s="288"/>
      <c r="N101" s="117"/>
    </row>
    <row r="102" spans="1:14">
      <c r="A102" s="188" t="s">
        <v>629</v>
      </c>
      <c r="B102" s="190"/>
      <c r="C102" s="190"/>
      <c r="D102" s="190"/>
      <c r="E102" s="190"/>
      <c r="F102" s="190"/>
      <c r="H102" s="190" t="s">
        <v>722</v>
      </c>
      <c r="I102" s="290"/>
      <c r="J102" s="284"/>
      <c r="K102" s="290"/>
      <c r="L102" s="290"/>
      <c r="M102" s="290"/>
      <c r="N102" s="117" t="s">
        <v>613</v>
      </c>
    </row>
    <row r="103" spans="1:14">
      <c r="A103" s="190" t="s">
        <v>630</v>
      </c>
      <c r="B103" s="190">
        <v>2</v>
      </c>
      <c r="C103" s="190">
        <v>4</v>
      </c>
      <c r="D103" s="190">
        <v>20</v>
      </c>
      <c r="E103" s="190">
        <v>30</v>
      </c>
      <c r="F103" s="190">
        <v>14</v>
      </c>
      <c r="H103" s="190" t="s">
        <v>723</v>
      </c>
      <c r="I103" s="290"/>
      <c r="J103" s="284"/>
      <c r="K103" s="290"/>
      <c r="L103" s="290"/>
      <c r="M103" s="284">
        <v>25.2</v>
      </c>
    </row>
    <row r="104" spans="1:14">
      <c r="H104" s="190" t="s">
        <v>724</v>
      </c>
      <c r="I104" s="284"/>
      <c r="J104" s="290"/>
      <c r="K104" s="284"/>
      <c r="L104" s="284"/>
      <c r="M104" s="284"/>
      <c r="N104" s="117" t="s">
        <v>613</v>
      </c>
    </row>
    <row r="105" spans="1:14" s="116" customFormat="1" ht="15.75">
      <c r="H105" s="194" t="s">
        <v>725</v>
      </c>
      <c r="I105" s="290"/>
      <c r="J105" s="284"/>
      <c r="K105" s="290"/>
      <c r="L105" s="290"/>
      <c r="M105" s="290"/>
      <c r="N105" s="117" t="s">
        <v>613</v>
      </c>
    </row>
    <row r="106" spans="1:14">
      <c r="H106" s="195" t="s">
        <v>726</v>
      </c>
      <c r="I106" s="283">
        <f>I102+I103+I104-I105</f>
        <v>0</v>
      </c>
      <c r="J106" s="283">
        <f t="shared" ref="J106:M106" si="18">J102+J103+J104-J105</f>
        <v>0</v>
      </c>
      <c r="K106" s="283">
        <f t="shared" si="18"/>
        <v>0</v>
      </c>
      <c r="L106" s="283">
        <f t="shared" si="18"/>
        <v>0</v>
      </c>
      <c r="M106" s="283">
        <f t="shared" si="18"/>
        <v>25.2</v>
      </c>
    </row>
    <row r="107" spans="1:14">
      <c r="H107" s="280"/>
      <c r="I107" s="796"/>
      <c r="J107" s="796"/>
      <c r="K107" s="796"/>
      <c r="L107" s="796"/>
      <c r="M107" s="797"/>
    </row>
    <row r="108" spans="1:14">
      <c r="H108" s="280"/>
      <c r="I108" s="796"/>
      <c r="J108" s="796"/>
      <c r="K108" s="796"/>
      <c r="L108" s="796"/>
      <c r="M108" s="797"/>
    </row>
    <row r="109" spans="1:14" ht="15.75">
      <c r="A109" s="789" t="s">
        <v>1131</v>
      </c>
      <c r="B109" s="790"/>
      <c r="C109" s="790"/>
      <c r="D109" s="790"/>
      <c r="E109" s="790"/>
      <c r="F109" s="790"/>
      <c r="H109" s="789" t="s">
        <v>100</v>
      </c>
      <c r="I109" s="791"/>
      <c r="J109" s="791"/>
      <c r="K109" s="791"/>
      <c r="L109" s="791"/>
      <c r="M109" s="791"/>
    </row>
    <row r="110" spans="1:14">
      <c r="A110" s="188" t="s">
        <v>631</v>
      </c>
      <c r="B110" s="190"/>
      <c r="C110" s="190"/>
      <c r="D110" s="190"/>
      <c r="E110" s="190"/>
      <c r="F110" s="190"/>
      <c r="H110" s="190" t="s">
        <v>727</v>
      </c>
      <c r="I110" s="290"/>
      <c r="J110" s="284"/>
      <c r="K110" s="290"/>
      <c r="L110" s="290"/>
      <c r="M110" s="290"/>
      <c r="N110" s="117" t="s">
        <v>613</v>
      </c>
    </row>
    <row r="111" spans="1:14">
      <c r="A111" s="190" t="s">
        <v>632</v>
      </c>
      <c r="B111" s="190" t="s">
        <v>613</v>
      </c>
      <c r="C111" s="190" t="s">
        <v>613</v>
      </c>
      <c r="D111" s="190" t="s">
        <v>613</v>
      </c>
      <c r="E111" s="190" t="s">
        <v>613</v>
      </c>
      <c r="F111" s="190" t="s">
        <v>613</v>
      </c>
      <c r="H111" s="190" t="s">
        <v>728</v>
      </c>
      <c r="I111" s="290"/>
      <c r="J111" s="284"/>
      <c r="K111" s="290"/>
      <c r="L111" s="290"/>
      <c r="M111" s="290"/>
      <c r="N111" s="117" t="s">
        <v>613</v>
      </c>
    </row>
    <row r="112" spans="1:14">
      <c r="H112" s="190" t="s">
        <v>729</v>
      </c>
      <c r="I112" s="284"/>
      <c r="J112" s="290"/>
      <c r="K112" s="284"/>
      <c r="L112" s="284"/>
      <c r="M112" s="284"/>
      <c r="N112" s="117" t="s">
        <v>613</v>
      </c>
    </row>
    <row r="113" spans="1:14">
      <c r="H113" s="194" t="s">
        <v>730</v>
      </c>
      <c r="I113" s="290"/>
      <c r="J113" s="284"/>
      <c r="K113" s="290"/>
      <c r="L113" s="290"/>
      <c r="M113" s="290"/>
      <c r="N113" s="117" t="s">
        <v>613</v>
      </c>
    </row>
    <row r="114" spans="1:14">
      <c r="H114" s="195" t="s">
        <v>731</v>
      </c>
      <c r="I114" s="283">
        <f>I110+I111+I112-I113</f>
        <v>0</v>
      </c>
      <c r="J114" s="283">
        <f t="shared" ref="J114:M114" si="19">J110+J111+J112-J113</f>
        <v>0</v>
      </c>
      <c r="K114" s="283">
        <f t="shared" si="19"/>
        <v>0</v>
      </c>
      <c r="L114" s="283">
        <f t="shared" si="19"/>
        <v>0</v>
      </c>
      <c r="M114" s="283">
        <f t="shared" si="19"/>
        <v>0</v>
      </c>
    </row>
    <row r="115" spans="1:14">
      <c r="H115" s="280"/>
      <c r="I115" s="287"/>
      <c r="J115" s="287"/>
      <c r="K115" s="287"/>
      <c r="L115" s="287"/>
      <c r="M115" s="288"/>
    </row>
    <row r="116" spans="1:14" s="116" customFormat="1" ht="15.75">
      <c r="A116" s="188" t="s">
        <v>633</v>
      </c>
      <c r="B116" s="190"/>
      <c r="C116" s="190"/>
      <c r="D116" s="190"/>
      <c r="E116" s="190"/>
      <c r="F116" s="190"/>
      <c r="H116" s="190" t="s">
        <v>732</v>
      </c>
      <c r="I116" s="284"/>
      <c r="J116" s="284"/>
      <c r="K116" s="284"/>
      <c r="L116" s="284"/>
      <c r="M116" s="284">
        <v>1.8</v>
      </c>
      <c r="N116" s="117"/>
    </row>
    <row r="117" spans="1:14">
      <c r="A117" s="190" t="s">
        <v>634</v>
      </c>
      <c r="B117" s="190">
        <v>3</v>
      </c>
      <c r="C117" s="190">
        <v>4</v>
      </c>
      <c r="D117" s="190">
        <v>30</v>
      </c>
      <c r="E117" s="190">
        <v>30</v>
      </c>
      <c r="F117" s="190"/>
      <c r="H117" s="190" t="s">
        <v>733</v>
      </c>
      <c r="I117" s="284"/>
      <c r="J117" s="284"/>
      <c r="K117" s="284"/>
      <c r="L117" s="284">
        <v>24</v>
      </c>
      <c r="M117" s="284"/>
    </row>
    <row r="118" spans="1:14" s="116" customFormat="1" ht="15.75">
      <c r="H118" s="190" t="s">
        <v>734</v>
      </c>
      <c r="I118" s="284"/>
      <c r="J118" s="284"/>
      <c r="K118" s="284"/>
      <c r="L118" s="284"/>
      <c r="M118" s="284"/>
      <c r="N118" s="117" t="s">
        <v>613</v>
      </c>
    </row>
    <row r="119" spans="1:14">
      <c r="H119" s="194" t="s">
        <v>735</v>
      </c>
      <c r="I119" s="284"/>
      <c r="J119" s="284"/>
      <c r="K119" s="284"/>
      <c r="L119" s="284"/>
      <c r="M119" s="284"/>
      <c r="N119" s="117" t="s">
        <v>613</v>
      </c>
    </row>
    <row r="120" spans="1:14">
      <c r="H120" s="195" t="s">
        <v>736</v>
      </c>
      <c r="I120" s="283">
        <f>I116+I117+I118-I119</f>
        <v>0</v>
      </c>
      <c r="J120" s="283">
        <f t="shared" ref="J120:M120" si="20">J116+J117+J118-J119</f>
        <v>0</v>
      </c>
      <c r="K120" s="283">
        <f t="shared" si="20"/>
        <v>0</v>
      </c>
      <c r="L120" s="283">
        <f t="shared" si="20"/>
        <v>24</v>
      </c>
      <c r="M120" s="283">
        <f t="shared" si="20"/>
        <v>1.8</v>
      </c>
    </row>
    <row r="121" spans="1:14">
      <c r="H121" s="280"/>
      <c r="I121" s="287"/>
      <c r="J121" s="287"/>
      <c r="K121" s="287"/>
      <c r="L121" s="287"/>
      <c r="M121" s="288"/>
    </row>
    <row r="122" spans="1:14">
      <c r="A122" s="188" t="s">
        <v>635</v>
      </c>
      <c r="B122" s="190"/>
      <c r="C122" s="190"/>
      <c r="D122" s="190"/>
      <c r="E122" s="190"/>
      <c r="F122" s="190"/>
      <c r="H122" s="190" t="s">
        <v>737</v>
      </c>
      <c r="I122" s="290"/>
      <c r="J122" s="284"/>
      <c r="K122" s="290"/>
      <c r="L122" s="290"/>
      <c r="M122" s="290"/>
      <c r="N122" s="117" t="s">
        <v>613</v>
      </c>
    </row>
    <row r="123" spans="1:14">
      <c r="A123" s="190" t="s">
        <v>636</v>
      </c>
      <c r="B123" s="190">
        <v>3</v>
      </c>
      <c r="C123" s="190" t="s">
        <v>613</v>
      </c>
      <c r="D123" s="190" t="s">
        <v>613</v>
      </c>
      <c r="E123" s="190" t="s">
        <v>613</v>
      </c>
      <c r="F123" s="190"/>
      <c r="H123" s="190" t="s">
        <v>738</v>
      </c>
      <c r="I123" s="290"/>
      <c r="J123" s="284"/>
      <c r="K123" s="290"/>
      <c r="L123" s="290"/>
      <c r="M123" s="290"/>
      <c r="N123" s="117" t="s">
        <v>613</v>
      </c>
    </row>
    <row r="124" spans="1:14">
      <c r="H124" s="190" t="s">
        <v>739</v>
      </c>
      <c r="I124" s="284"/>
      <c r="J124" s="290"/>
      <c r="K124" s="284"/>
      <c r="L124" s="284"/>
      <c r="M124" s="284"/>
      <c r="N124" s="117" t="s">
        <v>613</v>
      </c>
    </row>
    <row r="125" spans="1:14">
      <c r="H125" s="194" t="s">
        <v>740</v>
      </c>
      <c r="I125" s="290"/>
      <c r="J125" s="284"/>
      <c r="K125" s="290"/>
      <c r="L125" s="290"/>
      <c r="M125" s="290"/>
      <c r="N125" s="117" t="s">
        <v>613</v>
      </c>
    </row>
    <row r="126" spans="1:14">
      <c r="H126" s="195" t="s">
        <v>741</v>
      </c>
      <c r="I126" s="283">
        <f>I122+I123+I124-I125</f>
        <v>0</v>
      </c>
      <c r="J126" s="283">
        <f t="shared" ref="J126:M126" si="21">J122+J123+J124-J125</f>
        <v>0</v>
      </c>
      <c r="K126" s="283">
        <f t="shared" si="21"/>
        <v>0</v>
      </c>
      <c r="L126" s="283">
        <f t="shared" si="21"/>
        <v>0</v>
      </c>
      <c r="M126" s="283">
        <f t="shared" si="21"/>
        <v>0</v>
      </c>
    </row>
    <row r="127" spans="1:14">
      <c r="H127" s="280"/>
      <c r="I127" s="287"/>
      <c r="J127" s="287"/>
      <c r="K127" s="287"/>
      <c r="L127" s="287"/>
      <c r="M127" s="288"/>
    </row>
    <row r="128" spans="1:14">
      <c r="A128" s="188" t="s">
        <v>637</v>
      </c>
      <c r="B128" s="190"/>
      <c r="C128" s="190"/>
      <c r="D128" s="190"/>
      <c r="E128" s="190"/>
      <c r="F128" s="190"/>
      <c r="H128" s="190" t="s">
        <v>742</v>
      </c>
      <c r="I128" s="290"/>
      <c r="J128" s="284"/>
      <c r="K128" s="284"/>
      <c r="L128" s="284">
        <v>0.3</v>
      </c>
      <c r="M128" s="284">
        <v>0.3</v>
      </c>
    </row>
    <row r="129" spans="1:14">
      <c r="A129" s="190" t="s">
        <v>638</v>
      </c>
      <c r="B129" s="190"/>
      <c r="C129" s="190"/>
      <c r="D129" s="190">
        <v>15.191000000000001</v>
      </c>
      <c r="E129" s="190"/>
      <c r="F129" s="190"/>
      <c r="H129" s="190" t="s">
        <v>743</v>
      </c>
      <c r="I129" s="290"/>
      <c r="J129" s="284"/>
      <c r="K129" s="284">
        <v>3</v>
      </c>
      <c r="L129" s="284"/>
      <c r="M129" s="284"/>
    </row>
    <row r="130" spans="1:14">
      <c r="H130" s="190" t="s">
        <v>744</v>
      </c>
      <c r="I130" s="284"/>
      <c r="J130" s="290"/>
      <c r="K130" s="284"/>
      <c r="L130" s="284"/>
      <c r="M130" s="284"/>
      <c r="N130" s="117" t="s">
        <v>613</v>
      </c>
    </row>
    <row r="131" spans="1:14">
      <c r="H131" s="194" t="s">
        <v>745</v>
      </c>
      <c r="I131" s="290"/>
      <c r="J131" s="284"/>
      <c r="K131" s="290"/>
      <c r="L131" s="290"/>
      <c r="M131" s="290"/>
      <c r="N131" s="117" t="s">
        <v>613</v>
      </c>
    </row>
    <row r="132" spans="1:14">
      <c r="H132" s="195" t="s">
        <v>746</v>
      </c>
      <c r="I132" s="283">
        <f>I128+I129+I130-I131</f>
        <v>0</v>
      </c>
      <c r="J132" s="283">
        <f t="shared" ref="J132:M132" si="22">J128+J129+J130-J131</f>
        <v>0</v>
      </c>
      <c r="K132" s="283">
        <f t="shared" si="22"/>
        <v>3</v>
      </c>
      <c r="L132" s="283">
        <f t="shared" si="22"/>
        <v>0.3</v>
      </c>
      <c r="M132" s="283">
        <f t="shared" si="22"/>
        <v>0.3</v>
      </c>
    </row>
    <row r="133" spans="1:14">
      <c r="H133" s="280"/>
      <c r="I133" s="287"/>
      <c r="J133" s="287"/>
      <c r="K133" s="287"/>
      <c r="L133" s="287"/>
      <c r="M133" s="288"/>
    </row>
    <row r="134" spans="1:14">
      <c r="A134" s="188" t="s">
        <v>639</v>
      </c>
      <c r="B134" s="190"/>
      <c r="C134" s="190"/>
      <c r="D134" s="190"/>
      <c r="E134" s="190"/>
      <c r="F134" s="190"/>
      <c r="H134" s="190" t="s">
        <v>747</v>
      </c>
      <c r="I134" s="290"/>
      <c r="J134" s="284"/>
      <c r="K134" s="284"/>
      <c r="L134" s="284">
        <v>0.1</v>
      </c>
      <c r="M134" s="284">
        <v>0.1</v>
      </c>
    </row>
    <row r="135" spans="1:14">
      <c r="A135" s="190" t="s">
        <v>640</v>
      </c>
      <c r="B135" s="190">
        <v>1</v>
      </c>
      <c r="C135" s="190">
        <v>1</v>
      </c>
      <c r="D135" s="190">
        <v>1.913</v>
      </c>
      <c r="E135" s="190"/>
      <c r="F135" s="190"/>
      <c r="H135" s="190" t="s">
        <v>748</v>
      </c>
      <c r="I135" s="290"/>
      <c r="J135" s="284"/>
      <c r="K135" s="284">
        <v>0.5</v>
      </c>
      <c r="L135" s="284"/>
      <c r="M135" s="290"/>
    </row>
    <row r="136" spans="1:14">
      <c r="H136" s="190" t="s">
        <v>749</v>
      </c>
      <c r="I136" s="284"/>
      <c r="J136" s="290"/>
      <c r="K136" s="284"/>
      <c r="L136" s="284"/>
      <c r="M136" s="284"/>
    </row>
    <row r="137" spans="1:14">
      <c r="H137" s="194" t="s">
        <v>750</v>
      </c>
      <c r="I137" s="290"/>
      <c r="J137" s="284"/>
      <c r="K137" s="290"/>
      <c r="L137" s="290"/>
      <c r="M137" s="290"/>
    </row>
    <row r="138" spans="1:14">
      <c r="H138" s="195" t="s">
        <v>751</v>
      </c>
      <c r="I138" s="283">
        <f>I134+I135+I136-I137</f>
        <v>0</v>
      </c>
      <c r="J138" s="283">
        <f t="shared" ref="J138:M138" si="23">J134+J135+J136-J137</f>
        <v>0</v>
      </c>
      <c r="K138" s="283">
        <f t="shared" si="23"/>
        <v>0.5</v>
      </c>
      <c r="L138" s="283">
        <f t="shared" si="23"/>
        <v>0.1</v>
      </c>
      <c r="M138" s="283">
        <f t="shared" si="23"/>
        <v>0.1</v>
      </c>
    </row>
    <row r="139" spans="1:14">
      <c r="H139" s="280"/>
      <c r="I139" s="287"/>
      <c r="J139" s="287"/>
      <c r="K139" s="287"/>
      <c r="L139" s="287"/>
      <c r="M139" s="288"/>
    </row>
    <row r="140" spans="1:14">
      <c r="A140" s="188" t="s">
        <v>641</v>
      </c>
      <c r="B140" s="190"/>
      <c r="C140" s="190"/>
      <c r="D140" s="190"/>
      <c r="E140" s="190"/>
      <c r="F140" s="190"/>
      <c r="H140" s="190" t="s">
        <v>752</v>
      </c>
      <c r="I140" s="290"/>
      <c r="J140" s="284">
        <v>0.2</v>
      </c>
      <c r="K140" s="284">
        <v>0.5</v>
      </c>
      <c r="L140" s="284">
        <v>0.8</v>
      </c>
      <c r="M140" s="284">
        <v>1.1000000000000001</v>
      </c>
    </row>
    <row r="141" spans="1:14">
      <c r="A141" s="190" t="s">
        <v>642</v>
      </c>
      <c r="B141" s="190">
        <v>2</v>
      </c>
      <c r="C141" s="190">
        <v>3</v>
      </c>
      <c r="D141" s="190">
        <v>3</v>
      </c>
      <c r="E141" s="190">
        <v>3</v>
      </c>
      <c r="F141" s="190"/>
      <c r="H141" s="190" t="s">
        <v>753</v>
      </c>
      <c r="I141" s="290"/>
      <c r="J141" s="284"/>
      <c r="K141" s="290"/>
      <c r="L141" s="290"/>
      <c r="M141" s="290"/>
    </row>
    <row r="142" spans="1:14">
      <c r="H142" s="190" t="s">
        <v>754</v>
      </c>
      <c r="I142" s="284"/>
      <c r="J142" s="290"/>
      <c r="K142" s="284"/>
      <c r="L142" s="284"/>
      <c r="M142" s="284"/>
      <c r="N142" s="117" t="s">
        <v>613</v>
      </c>
    </row>
    <row r="143" spans="1:14">
      <c r="H143" s="194" t="s">
        <v>755</v>
      </c>
      <c r="I143" s="290"/>
      <c r="J143" s="284"/>
      <c r="K143" s="290"/>
      <c r="L143" s="290"/>
      <c r="M143" s="290"/>
      <c r="N143" s="117" t="s">
        <v>613</v>
      </c>
    </row>
    <row r="144" spans="1:14">
      <c r="H144" s="195" t="s">
        <v>756</v>
      </c>
      <c r="I144" s="283">
        <f>I140+I141+I142-I143</f>
        <v>0</v>
      </c>
      <c r="J144" s="283">
        <f t="shared" ref="J144:M144" si="24">J140+J141+J142-J143</f>
        <v>0.2</v>
      </c>
      <c r="K144" s="283">
        <f t="shared" si="24"/>
        <v>0.5</v>
      </c>
      <c r="L144" s="283">
        <f t="shared" si="24"/>
        <v>0.8</v>
      </c>
      <c r="M144" s="283">
        <f t="shared" si="24"/>
        <v>1.1000000000000001</v>
      </c>
    </row>
    <row r="145" spans="1:14">
      <c r="H145" s="280"/>
      <c r="I145" s="287"/>
      <c r="J145" s="287"/>
      <c r="K145" s="287"/>
      <c r="L145" s="287"/>
      <c r="M145" s="288"/>
    </row>
    <row r="146" spans="1:14">
      <c r="A146" s="188" t="s">
        <v>643</v>
      </c>
      <c r="B146" s="190"/>
      <c r="C146" s="190"/>
      <c r="D146" s="190"/>
      <c r="E146" s="190"/>
      <c r="F146" s="190"/>
      <c r="H146" s="190" t="s">
        <v>757</v>
      </c>
      <c r="I146" s="290"/>
      <c r="J146" s="284"/>
      <c r="K146" s="284">
        <v>0.2</v>
      </c>
      <c r="L146" s="284">
        <v>0.2</v>
      </c>
      <c r="M146" s="284">
        <v>0.2</v>
      </c>
    </row>
    <row r="147" spans="1:14">
      <c r="A147" s="190" t="s">
        <v>644</v>
      </c>
      <c r="B147" s="190">
        <v>2</v>
      </c>
      <c r="C147" s="190">
        <v>2</v>
      </c>
      <c r="D147" s="190">
        <v>2</v>
      </c>
      <c r="E147" s="190"/>
      <c r="F147" s="190"/>
      <c r="H147" s="190" t="s">
        <v>758</v>
      </c>
      <c r="I147" s="290"/>
      <c r="J147" s="284"/>
      <c r="K147" s="284">
        <v>0.7</v>
      </c>
      <c r="L147" s="290"/>
      <c r="M147" s="290"/>
    </row>
    <row r="148" spans="1:14">
      <c r="H148" s="190" t="s">
        <v>759</v>
      </c>
      <c r="I148" s="284"/>
      <c r="J148" s="290"/>
      <c r="K148" s="284"/>
      <c r="L148" s="284"/>
      <c r="M148" s="284"/>
      <c r="N148" s="117" t="s">
        <v>613</v>
      </c>
    </row>
    <row r="149" spans="1:14">
      <c r="H149" s="194" t="s">
        <v>760</v>
      </c>
      <c r="I149" s="290"/>
      <c r="J149" s="284"/>
      <c r="K149" s="290"/>
      <c r="L149" s="290"/>
      <c r="M149" s="290"/>
      <c r="N149" s="117" t="s">
        <v>613</v>
      </c>
    </row>
    <row r="150" spans="1:14">
      <c r="H150" s="195" t="s">
        <v>761</v>
      </c>
      <c r="I150" s="283">
        <f>I146+I147+I148-I149</f>
        <v>0</v>
      </c>
      <c r="J150" s="283">
        <f t="shared" ref="J150:M150" si="25">J146+J147+J148-J149</f>
        <v>0</v>
      </c>
      <c r="K150" s="283">
        <f t="shared" si="25"/>
        <v>0.89999999999999991</v>
      </c>
      <c r="L150" s="283">
        <f t="shared" si="25"/>
        <v>0.2</v>
      </c>
      <c r="M150" s="283">
        <f t="shared" si="25"/>
        <v>0.2</v>
      </c>
    </row>
    <row r="151" spans="1:14">
      <c r="H151" s="280"/>
      <c r="I151" s="287"/>
      <c r="J151" s="287"/>
      <c r="K151" s="287"/>
      <c r="L151" s="287"/>
      <c r="M151" s="288"/>
    </row>
    <row r="152" spans="1:14">
      <c r="A152" s="188" t="s">
        <v>645</v>
      </c>
      <c r="B152" s="190"/>
      <c r="C152" s="190"/>
      <c r="D152" s="190"/>
      <c r="E152" s="190"/>
      <c r="F152" s="190"/>
      <c r="H152" s="190" t="s">
        <v>762</v>
      </c>
      <c r="I152" s="290"/>
      <c r="J152" s="284"/>
      <c r="K152" s="284">
        <v>0.3</v>
      </c>
      <c r="L152" s="284">
        <v>0.3</v>
      </c>
      <c r="M152" s="284">
        <v>0.3</v>
      </c>
    </row>
    <row r="153" spans="1:14">
      <c r="A153" s="190" t="s">
        <v>646</v>
      </c>
      <c r="B153" s="190">
        <v>1</v>
      </c>
      <c r="C153" s="190">
        <v>2</v>
      </c>
      <c r="D153" s="190"/>
      <c r="E153" s="190"/>
      <c r="F153" s="190"/>
      <c r="H153" s="190" t="s">
        <v>763</v>
      </c>
      <c r="I153" s="290"/>
      <c r="J153" s="284">
        <v>0.2</v>
      </c>
      <c r="K153" s="284"/>
      <c r="L153" s="284"/>
      <c r="M153" s="284"/>
    </row>
    <row r="154" spans="1:14">
      <c r="H154" s="190" t="s">
        <v>764</v>
      </c>
      <c r="I154" s="284"/>
      <c r="J154" s="290"/>
      <c r="K154" s="284"/>
      <c r="L154" s="284"/>
      <c r="M154" s="284"/>
      <c r="N154" s="117" t="s">
        <v>613</v>
      </c>
    </row>
    <row r="155" spans="1:14">
      <c r="H155" s="194" t="s">
        <v>765</v>
      </c>
      <c r="I155" s="290"/>
      <c r="J155" s="284"/>
      <c r="K155" s="290"/>
      <c r="L155" s="290"/>
      <c r="M155" s="290"/>
      <c r="N155" s="117" t="s">
        <v>613</v>
      </c>
    </row>
    <row r="156" spans="1:14">
      <c r="H156" s="195" t="s">
        <v>766</v>
      </c>
      <c r="I156" s="283">
        <f>I152+I153+I154-I155</f>
        <v>0</v>
      </c>
      <c r="J156" s="283">
        <f t="shared" ref="J156:M156" si="26">J152+J153+J154-J155</f>
        <v>0.2</v>
      </c>
      <c r="K156" s="283">
        <f t="shared" si="26"/>
        <v>0.3</v>
      </c>
      <c r="L156" s="283">
        <f t="shared" si="26"/>
        <v>0.3</v>
      </c>
      <c r="M156" s="283">
        <f t="shared" si="26"/>
        <v>0.3</v>
      </c>
    </row>
    <row r="157" spans="1:14">
      <c r="H157" s="280"/>
      <c r="I157" s="287"/>
      <c r="J157" s="287"/>
      <c r="K157" s="287"/>
      <c r="L157" s="287"/>
      <c r="M157" s="288"/>
    </row>
    <row r="158" spans="1:14">
      <c r="A158" s="188" t="s">
        <v>647</v>
      </c>
      <c r="B158" s="190"/>
      <c r="C158" s="190"/>
      <c r="D158" s="190"/>
      <c r="E158" s="190"/>
      <c r="F158" s="190"/>
      <c r="H158" s="190" t="s">
        <v>767</v>
      </c>
      <c r="I158" s="290"/>
      <c r="J158" s="284">
        <v>0.05</v>
      </c>
      <c r="K158" s="284">
        <v>0.1</v>
      </c>
      <c r="L158" s="284">
        <v>0.15</v>
      </c>
      <c r="M158" s="284">
        <v>0.2</v>
      </c>
    </row>
    <row r="159" spans="1:14">
      <c r="A159" s="190" t="s">
        <v>648</v>
      </c>
      <c r="B159" s="190">
        <v>1</v>
      </c>
      <c r="C159" s="190">
        <v>2</v>
      </c>
      <c r="D159" s="190">
        <v>2</v>
      </c>
      <c r="E159" s="190">
        <v>2</v>
      </c>
      <c r="F159" s="190">
        <v>2</v>
      </c>
      <c r="H159" s="190" t="s">
        <v>768</v>
      </c>
      <c r="I159" s="290"/>
      <c r="J159" s="284"/>
      <c r="K159" s="290"/>
      <c r="L159" s="290"/>
      <c r="M159" s="290"/>
    </row>
    <row r="160" spans="1:14">
      <c r="H160" s="190" t="s">
        <v>769</v>
      </c>
      <c r="I160" s="284"/>
      <c r="J160" s="290"/>
      <c r="K160" s="284"/>
      <c r="L160" s="284"/>
      <c r="M160" s="284"/>
      <c r="N160" s="117" t="s">
        <v>613</v>
      </c>
    </row>
    <row r="161" spans="1:14">
      <c r="H161" s="194" t="s">
        <v>770</v>
      </c>
      <c r="I161" s="290"/>
      <c r="J161" s="284"/>
      <c r="K161" s="290"/>
      <c r="L161" s="290"/>
      <c r="M161" s="290"/>
      <c r="N161" s="117" t="s">
        <v>613</v>
      </c>
    </row>
    <row r="162" spans="1:14">
      <c r="H162" s="195" t="s">
        <v>771</v>
      </c>
      <c r="I162" s="283">
        <f>I158+I159+I160-I161</f>
        <v>0</v>
      </c>
      <c r="J162" s="283">
        <f t="shared" ref="J162:M162" si="27">J158+J159+J160-J161</f>
        <v>0.05</v>
      </c>
      <c r="K162" s="283">
        <f t="shared" si="27"/>
        <v>0.1</v>
      </c>
      <c r="L162" s="283">
        <f t="shared" si="27"/>
        <v>0.15</v>
      </c>
      <c r="M162" s="283">
        <f t="shared" si="27"/>
        <v>0.2</v>
      </c>
    </row>
    <row r="163" spans="1:14">
      <c r="H163" s="280"/>
      <c r="I163" s="287"/>
      <c r="J163" s="287"/>
      <c r="K163" s="287"/>
      <c r="L163" s="287"/>
      <c r="M163" s="288"/>
    </row>
    <row r="164" spans="1:14">
      <c r="A164" s="188" t="s">
        <v>649</v>
      </c>
      <c r="B164" s="190"/>
      <c r="C164" s="190"/>
      <c r="D164" s="190"/>
      <c r="E164" s="190"/>
      <c r="F164" s="190"/>
      <c r="H164" s="190" t="s">
        <v>772</v>
      </c>
      <c r="I164" s="290"/>
      <c r="J164" s="284">
        <f>0.3</f>
        <v>0.3</v>
      </c>
      <c r="K164" s="284">
        <v>0.3</v>
      </c>
      <c r="L164" s="284">
        <v>0.3</v>
      </c>
      <c r="M164" s="284">
        <v>0.3</v>
      </c>
    </row>
    <row r="165" spans="1:14">
      <c r="A165" s="190" t="s">
        <v>650</v>
      </c>
      <c r="B165" s="190">
        <v>3</v>
      </c>
      <c r="C165" s="190"/>
      <c r="D165" s="190"/>
      <c r="E165" s="190"/>
      <c r="F165" s="190"/>
      <c r="H165" s="190" t="s">
        <v>773</v>
      </c>
      <c r="I165" s="290"/>
      <c r="J165" s="284"/>
      <c r="K165" s="290"/>
      <c r="L165" s="290"/>
      <c r="M165" s="290"/>
    </row>
    <row r="166" spans="1:14">
      <c r="H166" s="190" t="s">
        <v>774</v>
      </c>
      <c r="I166" s="284"/>
      <c r="J166" s="290"/>
      <c r="K166" s="284"/>
      <c r="L166" s="284"/>
      <c r="M166" s="284"/>
      <c r="N166" s="117" t="s">
        <v>613</v>
      </c>
    </row>
    <row r="167" spans="1:14">
      <c r="H167" s="194" t="s">
        <v>775</v>
      </c>
      <c r="I167" s="290"/>
      <c r="J167" s="290"/>
      <c r="K167" s="284"/>
      <c r="L167" s="284"/>
      <c r="M167" s="284"/>
      <c r="N167" s="117" t="s">
        <v>613</v>
      </c>
    </row>
    <row r="168" spans="1:14">
      <c r="H168" s="195" t="s">
        <v>776</v>
      </c>
      <c r="I168" s="283">
        <f>I164+I165+I166-I167</f>
        <v>0</v>
      </c>
      <c r="J168" s="283">
        <f t="shared" ref="J168:M168" si="28">J164+J165+J166-J167</f>
        <v>0.3</v>
      </c>
      <c r="K168" s="283">
        <f t="shared" si="28"/>
        <v>0.3</v>
      </c>
      <c r="L168" s="283">
        <f t="shared" si="28"/>
        <v>0.3</v>
      </c>
      <c r="M168" s="283">
        <f t="shared" si="28"/>
        <v>0.3</v>
      </c>
    </row>
    <row r="169" spans="1:14">
      <c r="H169" s="280"/>
      <c r="I169" s="287"/>
      <c r="J169" s="287"/>
      <c r="K169" s="287"/>
      <c r="L169" s="287"/>
      <c r="M169" s="288"/>
    </row>
    <row r="170" spans="1:14">
      <c r="A170" s="188" t="s">
        <v>651</v>
      </c>
      <c r="B170" s="190"/>
      <c r="C170" s="190"/>
      <c r="D170" s="190"/>
      <c r="E170" s="190"/>
      <c r="F170" s="190"/>
      <c r="H170" s="190" t="s">
        <v>777</v>
      </c>
      <c r="I170" s="290"/>
      <c r="J170" s="284"/>
      <c r="K170" s="284">
        <v>0.17499999999999999</v>
      </c>
      <c r="L170" s="284">
        <v>0.17499999999999999</v>
      </c>
      <c r="M170" s="284">
        <v>0.17499999999999999</v>
      </c>
    </row>
    <row r="171" spans="1:14">
      <c r="A171" s="190" t="s">
        <v>652</v>
      </c>
      <c r="B171" s="190">
        <v>2</v>
      </c>
      <c r="C171" s="190">
        <v>2</v>
      </c>
      <c r="D171" s="190"/>
      <c r="E171" s="190"/>
      <c r="F171" s="190"/>
      <c r="H171" s="190" t="s">
        <v>778</v>
      </c>
      <c r="I171" s="290"/>
      <c r="J171" s="284">
        <v>0.5</v>
      </c>
      <c r="K171" s="290"/>
      <c r="L171" s="290"/>
      <c r="M171" s="290"/>
    </row>
    <row r="172" spans="1:14">
      <c r="H172" s="190" t="s">
        <v>779</v>
      </c>
      <c r="I172" s="284"/>
      <c r="J172" s="290"/>
      <c r="K172" s="284"/>
      <c r="L172" s="284"/>
      <c r="M172" s="284"/>
      <c r="N172" s="117" t="s">
        <v>613</v>
      </c>
    </row>
    <row r="173" spans="1:14">
      <c r="H173" s="194" t="s">
        <v>780</v>
      </c>
      <c r="I173" s="284"/>
      <c r="J173" s="290"/>
      <c r="K173" s="284"/>
      <c r="L173" s="284"/>
      <c r="M173" s="284"/>
      <c r="N173" s="117" t="s">
        <v>613</v>
      </c>
    </row>
    <row r="174" spans="1:14">
      <c r="H174" s="195" t="s">
        <v>781</v>
      </c>
      <c r="I174" s="283">
        <f>I170+I171+I172-I173</f>
        <v>0</v>
      </c>
      <c r="J174" s="283">
        <f t="shared" ref="J174:M174" si="29">J170+J171+J172-J173</f>
        <v>0.5</v>
      </c>
      <c r="K174" s="283">
        <f t="shared" si="29"/>
        <v>0.17499999999999999</v>
      </c>
      <c r="L174" s="283">
        <f t="shared" si="29"/>
        <v>0.17499999999999999</v>
      </c>
      <c r="M174" s="283">
        <f t="shared" si="29"/>
        <v>0.17499999999999999</v>
      </c>
    </row>
    <row r="175" spans="1:14">
      <c r="H175" s="280"/>
      <c r="I175" s="283"/>
      <c r="J175" s="283"/>
      <c r="K175" s="283"/>
      <c r="L175" s="283"/>
      <c r="M175" s="283"/>
    </row>
    <row r="176" spans="1:14">
      <c r="A176" s="188" t="s">
        <v>653</v>
      </c>
      <c r="B176" s="190"/>
      <c r="C176" s="190"/>
      <c r="D176" s="190"/>
      <c r="E176" s="190"/>
      <c r="F176" s="190"/>
      <c r="H176" s="190" t="s">
        <v>782</v>
      </c>
      <c r="I176" s="290"/>
      <c r="J176" s="284"/>
      <c r="K176" s="290"/>
      <c r="L176" s="290"/>
      <c r="M176" s="290"/>
      <c r="N176" s="117" t="s">
        <v>613</v>
      </c>
    </row>
    <row r="177" spans="1:14">
      <c r="A177" s="190" t="s">
        <v>654</v>
      </c>
      <c r="B177" s="190" t="s">
        <v>613</v>
      </c>
      <c r="C177" s="190" t="s">
        <v>613</v>
      </c>
      <c r="D177" s="190" t="s">
        <v>613</v>
      </c>
      <c r="E177" s="190"/>
      <c r="F177" s="190"/>
      <c r="H177" s="190" t="s">
        <v>783</v>
      </c>
      <c r="I177" s="290"/>
      <c r="J177" s="284"/>
      <c r="K177" s="290"/>
      <c r="L177" s="290"/>
      <c r="M177" s="290"/>
      <c r="N177" s="117" t="s">
        <v>613</v>
      </c>
    </row>
    <row r="178" spans="1:14">
      <c r="A178" s="190"/>
      <c r="B178" s="190"/>
      <c r="C178" s="190"/>
      <c r="D178" s="190"/>
      <c r="E178" s="190"/>
      <c r="F178" s="190"/>
      <c r="H178" s="190" t="s">
        <v>784</v>
      </c>
      <c r="I178" s="284"/>
      <c r="J178" s="290"/>
      <c r="K178" s="284"/>
      <c r="L178" s="284"/>
      <c r="M178" s="284"/>
      <c r="N178" s="117" t="s">
        <v>613</v>
      </c>
    </row>
    <row r="179" spans="1:14">
      <c r="A179" s="190"/>
      <c r="B179" s="190"/>
      <c r="C179" s="190"/>
      <c r="D179" s="190"/>
      <c r="E179" s="190"/>
      <c r="F179" s="190"/>
      <c r="H179" s="194" t="s">
        <v>785</v>
      </c>
      <c r="I179" s="290"/>
      <c r="J179" s="284"/>
      <c r="K179" s="290"/>
      <c r="L179" s="290"/>
      <c r="M179" s="290"/>
      <c r="N179" s="117" t="s">
        <v>613</v>
      </c>
    </row>
    <row r="180" spans="1:14">
      <c r="A180" s="190"/>
      <c r="B180" s="190"/>
      <c r="C180" s="190"/>
      <c r="D180" s="190"/>
      <c r="E180" s="190"/>
      <c r="F180" s="190"/>
      <c r="H180" s="194"/>
      <c r="I180" s="290"/>
      <c r="J180" s="284"/>
      <c r="K180" s="290"/>
      <c r="L180" s="290"/>
      <c r="M180" s="290"/>
    </row>
    <row r="181" spans="1:14">
      <c r="A181" s="190"/>
      <c r="B181" s="190"/>
      <c r="C181" s="190"/>
      <c r="D181" s="190"/>
      <c r="E181" s="190"/>
      <c r="F181" s="190"/>
      <c r="H181" s="195" t="s">
        <v>786</v>
      </c>
      <c r="I181" s="282">
        <f>I176+I177+I178-I179</f>
        <v>0</v>
      </c>
      <c r="J181" s="282">
        <f t="shared" ref="J181:M181" si="30">J176+J177+J178-J179</f>
        <v>0</v>
      </c>
      <c r="K181" s="282">
        <f t="shared" si="30"/>
        <v>0</v>
      </c>
      <c r="L181" s="282">
        <f t="shared" si="30"/>
        <v>0</v>
      </c>
      <c r="M181" s="282">
        <f t="shared" si="30"/>
        <v>0</v>
      </c>
    </row>
    <row r="182" spans="1:14">
      <c r="A182" s="188" t="s">
        <v>106</v>
      </c>
      <c r="B182" s="279">
        <f>SUM(B36:B181)</f>
        <v>59.707999999999998</v>
      </c>
      <c r="C182" s="279">
        <f>SUM(C36:C181)</f>
        <v>66.158999999999992</v>
      </c>
      <c r="D182" s="279">
        <f>SUM(D36:D181)</f>
        <v>94.304000000000002</v>
      </c>
      <c r="E182" s="279">
        <f>SUM(E36:E181)</f>
        <v>75</v>
      </c>
      <c r="F182" s="279">
        <f>SUM(F36:F181)</f>
        <v>26</v>
      </c>
      <c r="H182" s="195"/>
      <c r="I182" s="282"/>
      <c r="J182" s="282"/>
      <c r="K182" s="282"/>
      <c r="L182" s="282"/>
      <c r="M182" s="282"/>
    </row>
    <row r="183" spans="1:14">
      <c r="H183" s="195"/>
      <c r="I183" s="282"/>
      <c r="J183" s="282"/>
      <c r="K183" s="282"/>
      <c r="L183" s="282"/>
      <c r="M183" s="282"/>
    </row>
    <row r="184" spans="1:14">
      <c r="H184" s="195"/>
      <c r="I184" s="282"/>
      <c r="J184" s="282"/>
      <c r="K184" s="282"/>
      <c r="L184" s="282"/>
      <c r="M184" s="282"/>
    </row>
    <row r="185" spans="1:14" ht="15.75">
      <c r="A185" s="782" t="s">
        <v>87</v>
      </c>
      <c r="B185" s="787"/>
      <c r="C185" s="787"/>
      <c r="D185" s="787"/>
      <c r="E185" s="787"/>
      <c r="F185" s="788"/>
      <c r="H185" s="782" t="s">
        <v>111</v>
      </c>
      <c r="I185" s="785"/>
      <c r="J185" s="786"/>
      <c r="K185" s="785"/>
      <c r="L185" s="785"/>
      <c r="M185" s="785"/>
    </row>
    <row r="186" spans="1:14">
      <c r="B186" s="190">
        <v>7.673</v>
      </c>
      <c r="C186" s="190">
        <v>7.673</v>
      </c>
      <c r="D186" s="190">
        <v>7.673</v>
      </c>
      <c r="E186" s="190">
        <v>7.673</v>
      </c>
      <c r="F186" s="190">
        <v>7.673</v>
      </c>
      <c r="H186" s="190" t="s">
        <v>113</v>
      </c>
      <c r="I186" s="294"/>
      <c r="J186" s="293"/>
      <c r="K186" s="294"/>
      <c r="L186" s="294"/>
      <c r="M186" s="294"/>
    </row>
    <row r="187" spans="1:14">
      <c r="A187" s="188" t="s">
        <v>170</v>
      </c>
      <c r="B187" s="190"/>
      <c r="C187" s="190"/>
      <c r="D187" s="190"/>
      <c r="E187" s="190"/>
      <c r="F187" s="190"/>
      <c r="H187" s="190" t="s">
        <v>114</v>
      </c>
      <c r="I187" s="293"/>
      <c r="J187" s="294"/>
      <c r="K187" s="293"/>
      <c r="L187" s="293"/>
      <c r="M187" s="293"/>
    </row>
    <row r="188" spans="1:14">
      <c r="A188" s="188" t="s">
        <v>171</v>
      </c>
      <c r="B188" s="190"/>
      <c r="C188" s="190"/>
      <c r="D188" s="190"/>
      <c r="E188" s="190"/>
      <c r="F188" s="190"/>
      <c r="H188" s="188" t="s">
        <v>115</v>
      </c>
      <c r="I188" s="294">
        <f>I186-I187</f>
        <v>0</v>
      </c>
      <c r="J188" s="294">
        <f t="shared" ref="J188:M188" si="31">J186-J187</f>
        <v>0</v>
      </c>
      <c r="K188" s="294">
        <f t="shared" si="31"/>
        <v>0</v>
      </c>
      <c r="L188" s="294">
        <f t="shared" si="31"/>
        <v>0</v>
      </c>
      <c r="M188" s="294">
        <f t="shared" si="31"/>
        <v>0</v>
      </c>
    </row>
    <row r="189" spans="1:14">
      <c r="A189" s="188" t="s">
        <v>172</v>
      </c>
      <c r="B189" s="190"/>
      <c r="C189" s="190"/>
      <c r="D189" s="190"/>
      <c r="E189" s="190"/>
      <c r="F189" s="190"/>
      <c r="H189" s="196"/>
      <c r="I189" s="295"/>
      <c r="J189" s="295"/>
      <c r="K189" s="295"/>
      <c r="L189" s="295"/>
      <c r="M189" s="296"/>
    </row>
    <row r="190" spans="1:14">
      <c r="A190" s="188" t="s">
        <v>173</v>
      </c>
      <c r="B190" s="190"/>
      <c r="C190" s="190"/>
      <c r="D190" s="190"/>
      <c r="E190" s="190"/>
      <c r="F190" s="190"/>
      <c r="H190" s="188" t="s">
        <v>108</v>
      </c>
      <c r="I190" s="293"/>
      <c r="J190" s="293"/>
      <c r="K190" s="293"/>
      <c r="L190" s="293"/>
      <c r="M190" s="293"/>
    </row>
    <row r="191" spans="1:14">
      <c r="A191" s="188" t="s">
        <v>47</v>
      </c>
      <c r="B191" s="190"/>
      <c r="C191" s="190"/>
      <c r="D191" s="190"/>
      <c r="E191" s="190"/>
      <c r="F191" s="190"/>
      <c r="H191" s="190" t="s">
        <v>118</v>
      </c>
      <c r="I191" s="293"/>
      <c r="J191" s="293"/>
      <c r="K191" s="293"/>
      <c r="L191" s="293"/>
      <c r="M191" s="293"/>
    </row>
    <row r="192" spans="1:14">
      <c r="A192" s="188"/>
      <c r="B192" s="190"/>
      <c r="C192" s="190"/>
      <c r="D192" s="190"/>
      <c r="E192" s="190"/>
      <c r="F192" s="190"/>
      <c r="H192" s="190" t="s">
        <v>120</v>
      </c>
      <c r="I192" s="293"/>
      <c r="J192" s="293"/>
      <c r="K192" s="293"/>
      <c r="L192" s="293"/>
      <c r="M192" s="293"/>
    </row>
    <row r="193" spans="1:13">
      <c r="A193" s="190"/>
      <c r="B193" s="190"/>
      <c r="C193" s="188"/>
      <c r="D193" s="190"/>
      <c r="E193" s="190"/>
      <c r="F193" s="190"/>
      <c r="H193" s="190" t="s">
        <v>122</v>
      </c>
      <c r="I193" s="293"/>
      <c r="J193" s="293"/>
      <c r="K193" s="293"/>
      <c r="L193" s="293"/>
      <c r="M193" s="293"/>
    </row>
    <row r="194" spans="1:13">
      <c r="A194" s="188" t="s">
        <v>107</v>
      </c>
      <c r="B194" s="188">
        <f>SUM(B186:B193)</f>
        <v>7.673</v>
      </c>
      <c r="C194" s="188">
        <f>SUM(C186:C193)</f>
        <v>7.673</v>
      </c>
      <c r="D194" s="188">
        <f>SUM(D186:D193)</f>
        <v>7.673</v>
      </c>
      <c r="E194" s="188">
        <f>SUM(E186:E193)</f>
        <v>7.673</v>
      </c>
      <c r="F194" s="188">
        <f>SUM(F186:F193)</f>
        <v>7.673</v>
      </c>
      <c r="H194" s="188" t="s">
        <v>123</v>
      </c>
      <c r="I194" s="294">
        <f>I191+I192-I193</f>
        <v>0</v>
      </c>
      <c r="J194" s="294">
        <f t="shared" ref="J194:M194" si="32">J191+J192-J193</f>
        <v>0</v>
      </c>
      <c r="K194" s="294">
        <f t="shared" si="32"/>
        <v>0</v>
      </c>
      <c r="L194" s="294">
        <f t="shared" si="32"/>
        <v>0</v>
      </c>
      <c r="M194" s="294">
        <f t="shared" si="32"/>
        <v>0</v>
      </c>
    </row>
    <row r="195" spans="1:13">
      <c r="A195" s="196"/>
      <c r="B195" s="199"/>
      <c r="C195" s="198"/>
      <c r="D195" s="199"/>
      <c r="E195" s="199"/>
      <c r="F195" s="200"/>
    </row>
    <row r="196" spans="1:13">
      <c r="A196" s="188" t="s">
        <v>108</v>
      </c>
      <c r="B196" s="188"/>
      <c r="C196" s="190"/>
      <c r="D196" s="188"/>
      <c r="E196" s="188"/>
      <c r="F196" s="188"/>
    </row>
    <row r="197" spans="1:13">
      <c r="A197" s="190" t="s">
        <v>109</v>
      </c>
      <c r="B197" s="190"/>
      <c r="C197" s="190"/>
      <c r="D197" s="190"/>
      <c r="E197" s="190"/>
      <c r="F197" s="190"/>
    </row>
    <row r="198" spans="1:13">
      <c r="A198" s="190" t="s">
        <v>110</v>
      </c>
      <c r="B198" s="190"/>
      <c r="C198" s="190"/>
      <c r="D198" s="190"/>
      <c r="E198" s="190"/>
      <c r="F198" s="190"/>
    </row>
    <row r="199" spans="1:13">
      <c r="A199" s="190" t="s">
        <v>47</v>
      </c>
      <c r="B199" s="190"/>
      <c r="C199" s="188"/>
      <c r="D199" s="190"/>
      <c r="E199" s="190"/>
      <c r="F199" s="190"/>
    </row>
    <row r="200" spans="1:13">
      <c r="A200" s="188" t="s">
        <v>112</v>
      </c>
      <c r="B200" s="188">
        <f>SUM(B196:B199)</f>
        <v>0</v>
      </c>
      <c r="C200" s="188">
        <f t="shared" ref="C200:F200" si="33">SUM(C196:C199)</f>
        <v>0</v>
      </c>
      <c r="D200" s="188">
        <f t="shared" si="33"/>
        <v>0</v>
      </c>
      <c r="E200" s="188">
        <f t="shared" si="33"/>
        <v>0</v>
      </c>
      <c r="F200" s="188">
        <f t="shared" si="33"/>
        <v>0</v>
      </c>
    </row>
    <row r="201" spans="1:13">
      <c r="A201" s="196"/>
      <c r="B201" s="199"/>
      <c r="C201" s="198"/>
      <c r="D201" s="199"/>
      <c r="E201" s="199"/>
      <c r="F201" s="200"/>
    </row>
    <row r="202" spans="1:13">
      <c r="A202" s="188" t="s">
        <v>83</v>
      </c>
      <c r="B202" s="279">
        <f>+B200+B194+B182+B31</f>
        <v>99.929000000000002</v>
      </c>
      <c r="C202" s="279">
        <f>+C200+C194+C182+C31</f>
        <v>73.831999999999994</v>
      </c>
      <c r="D202" s="279">
        <f>+D200+D194+D182+D31</f>
        <v>101.977</v>
      </c>
      <c r="E202" s="279">
        <f>+E200+E194+E182+E31</f>
        <v>82.673000000000002</v>
      </c>
      <c r="F202" s="279">
        <f>+F200+F194+F182+F31</f>
        <v>33.673000000000002</v>
      </c>
    </row>
    <row r="203" spans="1:13">
      <c r="A203" s="192"/>
      <c r="B203" s="192"/>
      <c r="C203" s="190"/>
      <c r="D203" s="192"/>
      <c r="E203" s="192"/>
      <c r="F203" s="192"/>
    </row>
    <row r="204" spans="1:13">
      <c r="A204" s="188" t="s">
        <v>116</v>
      </c>
      <c r="B204" s="190"/>
      <c r="C204" s="190"/>
      <c r="D204" s="190"/>
      <c r="E204" s="190"/>
      <c r="F204" s="190"/>
    </row>
    <row r="205" spans="1:13">
      <c r="A205" s="190" t="s">
        <v>117</v>
      </c>
      <c r="B205" s="190">
        <v>3.2550000000000003</v>
      </c>
      <c r="C205" s="190">
        <v>8.125</v>
      </c>
      <c r="D205" s="190">
        <v>10.199999999999999</v>
      </c>
      <c r="E205" s="190">
        <v>0</v>
      </c>
      <c r="F205" s="190">
        <v>0</v>
      </c>
    </row>
    <row r="206" spans="1:13">
      <c r="A206" s="190" t="s">
        <v>119</v>
      </c>
      <c r="B206" s="190"/>
      <c r="C206" s="190"/>
      <c r="D206" s="190"/>
      <c r="E206" s="190"/>
      <c r="F206" s="190"/>
    </row>
    <row r="207" spans="1:13">
      <c r="A207" s="190" t="s">
        <v>121</v>
      </c>
      <c r="B207" s="190"/>
      <c r="C207" s="190"/>
      <c r="D207" s="190"/>
      <c r="E207" s="190"/>
      <c r="F207" s="190"/>
    </row>
    <row r="208" spans="1:13">
      <c r="A208" s="190" t="s">
        <v>47</v>
      </c>
      <c r="B208" s="190"/>
      <c r="C208" s="188"/>
      <c r="D208" s="190"/>
      <c r="E208" s="190"/>
      <c r="F208" s="190"/>
    </row>
    <row r="209" spans="1:6">
      <c r="A209" s="188" t="s">
        <v>124</v>
      </c>
      <c r="B209" s="188">
        <f>SUM(B205:B208)</f>
        <v>3.2550000000000003</v>
      </c>
      <c r="C209" s="188">
        <f t="shared" ref="C209:F209" si="34">SUM(C205:C208)</f>
        <v>8.125</v>
      </c>
      <c r="D209" s="188">
        <f t="shared" si="34"/>
        <v>10.199999999999999</v>
      </c>
      <c r="E209" s="188">
        <f t="shared" si="34"/>
        <v>0</v>
      </c>
      <c r="F209" s="188">
        <f t="shared" si="34"/>
        <v>0</v>
      </c>
    </row>
    <row r="210" spans="1:6">
      <c r="A210" s="196"/>
      <c r="B210" s="199"/>
      <c r="C210" s="198"/>
      <c r="D210" s="199"/>
      <c r="E210" s="199"/>
      <c r="F210" s="200"/>
    </row>
    <row r="211" spans="1:6">
      <c r="A211" s="188" t="s">
        <v>85</v>
      </c>
      <c r="B211" s="279">
        <f>+B202-B209</f>
        <v>96.674000000000007</v>
      </c>
      <c r="C211" s="279">
        <f t="shared" ref="C211:F211" si="35">+C202-C209</f>
        <v>65.706999999999994</v>
      </c>
      <c r="D211" s="279">
        <f t="shared" si="35"/>
        <v>91.777000000000001</v>
      </c>
      <c r="E211" s="279">
        <f t="shared" si="35"/>
        <v>82.673000000000002</v>
      </c>
      <c r="F211" s="279">
        <f t="shared" si="35"/>
        <v>33.673000000000002</v>
      </c>
    </row>
    <row r="213" spans="1:6" ht="15.75" thickBot="1"/>
    <row r="214" spans="1:6">
      <c r="A214" s="201"/>
      <c r="B214" s="202" t="s">
        <v>77</v>
      </c>
      <c r="C214" s="202" t="s">
        <v>78</v>
      </c>
      <c r="D214" s="202" t="s">
        <v>79</v>
      </c>
      <c r="E214" s="202" t="s">
        <v>80</v>
      </c>
      <c r="F214" s="203" t="s">
        <v>81</v>
      </c>
    </row>
    <row r="215" spans="1:6">
      <c r="A215" s="204" t="s">
        <v>162</v>
      </c>
      <c r="B215" s="191" t="s">
        <v>1</v>
      </c>
      <c r="C215" s="191" t="s">
        <v>1</v>
      </c>
      <c r="D215" s="191" t="s">
        <v>1</v>
      </c>
      <c r="E215" s="191" t="s">
        <v>1</v>
      </c>
      <c r="F215" s="205" t="s">
        <v>1</v>
      </c>
    </row>
    <row r="216" spans="1:6">
      <c r="A216" s="204" t="s">
        <v>655</v>
      </c>
      <c r="B216" s="190">
        <v>0.17499999999999999</v>
      </c>
      <c r="C216" s="190"/>
      <c r="D216" s="190"/>
      <c r="E216" s="190"/>
      <c r="F216" s="206"/>
    </row>
    <row r="217" spans="1:6">
      <c r="A217" s="204" t="s">
        <v>656</v>
      </c>
      <c r="B217" s="190">
        <v>2.7</v>
      </c>
      <c r="C217" s="190">
        <v>8.125</v>
      </c>
      <c r="D217" s="190">
        <v>10.199999999999999</v>
      </c>
      <c r="E217" s="190"/>
      <c r="F217" s="206"/>
    </row>
    <row r="218" spans="1:6">
      <c r="A218" s="204" t="s">
        <v>657</v>
      </c>
      <c r="B218" s="190">
        <v>0.1</v>
      </c>
      <c r="C218" s="190"/>
      <c r="D218" s="190"/>
      <c r="E218" s="190"/>
      <c r="F218" s="206"/>
    </row>
    <row r="219" spans="1:6">
      <c r="A219" s="204" t="s">
        <v>658</v>
      </c>
      <c r="B219" s="190">
        <v>0.05</v>
      </c>
      <c r="C219" s="190"/>
      <c r="D219" s="190"/>
      <c r="E219" s="190"/>
      <c r="F219" s="206"/>
    </row>
    <row r="220" spans="1:6">
      <c r="A220" s="204" t="s">
        <v>659</v>
      </c>
      <c r="B220" s="190">
        <v>0.04</v>
      </c>
      <c r="C220" s="190"/>
      <c r="D220" s="190"/>
      <c r="E220" s="190"/>
      <c r="F220" s="206"/>
    </row>
    <row r="221" spans="1:6">
      <c r="A221" s="204" t="s">
        <v>660</v>
      </c>
      <c r="B221" s="190">
        <v>1.4999999999999999E-2</v>
      </c>
      <c r="C221" s="190"/>
      <c r="D221" s="190"/>
      <c r="E221" s="190"/>
      <c r="F221" s="206"/>
    </row>
    <row r="222" spans="1:6">
      <c r="A222" s="204" t="s">
        <v>661</v>
      </c>
      <c r="B222" s="190">
        <v>7.4999999999999997E-2</v>
      </c>
      <c r="C222" s="190"/>
      <c r="D222" s="190"/>
      <c r="E222" s="190"/>
      <c r="F222" s="206"/>
    </row>
    <row r="223" spans="1:6">
      <c r="A223" s="204" t="s">
        <v>662</v>
      </c>
      <c r="B223" s="190">
        <v>0.1</v>
      </c>
      <c r="C223" s="190"/>
      <c r="D223" s="190"/>
      <c r="E223" s="190"/>
      <c r="F223" s="206"/>
    </row>
    <row r="224" spans="1:6" hidden="1">
      <c r="A224" s="204"/>
      <c r="B224" s="190"/>
      <c r="C224" s="190"/>
      <c r="D224" s="190"/>
      <c r="E224" s="190"/>
      <c r="F224" s="206"/>
    </row>
    <row r="225" spans="1:6" hidden="1">
      <c r="A225" s="213"/>
      <c r="B225" s="214"/>
      <c r="C225" s="214"/>
      <c r="D225" s="214"/>
      <c r="E225" s="214"/>
      <c r="F225" s="215"/>
    </row>
    <row r="226" spans="1:6" hidden="1">
      <c r="A226" s="190" t="s">
        <v>105</v>
      </c>
      <c r="B226" s="214"/>
      <c r="C226" s="214"/>
      <c r="D226" s="214"/>
      <c r="E226" s="214"/>
      <c r="F226" s="215"/>
    </row>
    <row r="227" spans="1:6" ht="15.75" hidden="1" thickBot="1">
      <c r="A227" s="207"/>
      <c r="B227" s="208"/>
      <c r="C227" s="208"/>
      <c r="D227" s="208"/>
      <c r="E227" s="208"/>
      <c r="F227" s="209"/>
    </row>
    <row r="228" spans="1:6" ht="15.75" thickBot="1">
      <c r="A228" s="210" t="s">
        <v>0</v>
      </c>
      <c r="B228" s="211">
        <f>SUM(B216:B227)</f>
        <v>3.2550000000000003</v>
      </c>
      <c r="C228" s="211">
        <f t="shared" ref="C228:F228" si="36">SUM(C216:C227)</f>
        <v>8.125</v>
      </c>
      <c r="D228" s="211">
        <f t="shared" si="36"/>
        <v>10.199999999999999</v>
      </c>
      <c r="E228" s="211">
        <f t="shared" si="36"/>
        <v>0</v>
      </c>
      <c r="F228" s="212">
        <f t="shared" si="36"/>
        <v>0</v>
      </c>
    </row>
  </sheetData>
  <mergeCells count="1">
    <mergeCell ref="A1:F1"/>
  </mergeCells>
  <printOptions horizontalCentered="1"/>
  <pageMargins left="0.23622047244094491" right="0.23622047244094491" top="0.74803149606299213" bottom="0.74803149606299213" header="0.31496062992125984" footer="0.31496062992125984"/>
  <pageSetup paperSize="9" scale="43" fitToHeight="3" orientation="landscape" horizontalDpi="300" r:id="rId1"/>
  <headerFooter>
    <oddFooter>&amp;L&amp;F&amp;R&amp;A</oddFooter>
  </headerFooter>
  <rowBreaks count="2" manualBreakCount="2">
    <brk id="32" max="13" man="1"/>
    <brk id="184" max="13" man="1"/>
  </rowBreaks>
  <legacyDrawing r:id="rId2"/>
</worksheet>
</file>

<file path=xl/worksheets/sheet16.xml><?xml version="1.0" encoding="utf-8"?>
<worksheet xmlns="http://schemas.openxmlformats.org/spreadsheetml/2006/main" xmlns:r="http://schemas.openxmlformats.org/officeDocument/2006/relationships">
  <sheetPr codeName="Sheet16"/>
  <dimension ref="A1:G21"/>
  <sheetViews>
    <sheetView view="pageBreakPreview" zoomScale="60" zoomScaleNormal="100" workbookViewId="0">
      <selection activeCell="G18" sqref="G18"/>
    </sheetView>
  </sheetViews>
  <sheetFormatPr defaultRowHeight="15"/>
  <cols>
    <col min="1" max="1" width="10.77734375" customWidth="1"/>
    <col min="2" max="2" width="9.109375" customWidth="1"/>
  </cols>
  <sheetData>
    <row r="1" spans="1:7" ht="15.75">
      <c r="A1" s="951" t="s">
        <v>1146</v>
      </c>
      <c r="B1" s="934"/>
      <c r="C1" s="934"/>
      <c r="D1" s="934"/>
      <c r="E1" s="934"/>
      <c r="F1" s="934"/>
    </row>
    <row r="2" spans="1:7">
      <c r="A2" s="983" t="s">
        <v>1147</v>
      </c>
      <c r="B2" s="984"/>
      <c r="C2" s="984"/>
      <c r="D2" s="984"/>
      <c r="E2" s="984"/>
      <c r="F2" s="984"/>
    </row>
    <row r="3" spans="1:7">
      <c r="A3" s="798"/>
      <c r="B3" s="799"/>
      <c r="C3" s="799"/>
      <c r="D3" s="799"/>
      <c r="E3" s="799"/>
      <c r="F3" s="799"/>
    </row>
    <row r="4" spans="1:7" ht="15" customHeight="1">
      <c r="A4" s="131" t="s">
        <v>153</v>
      </c>
      <c r="C4" s="116" t="str">
        <f>+'Plan Summary'!B3</f>
        <v>ABMU</v>
      </c>
    </row>
    <row r="5" spans="1:7" ht="15.75" thickBot="1">
      <c r="B5" s="169"/>
    </row>
    <row r="6" spans="1:7" ht="24" customHeight="1">
      <c r="A6" s="170"/>
      <c r="B6" s="978" t="s">
        <v>159</v>
      </c>
      <c r="C6" s="980" t="s">
        <v>160</v>
      </c>
      <c r="D6" s="981"/>
      <c r="E6" s="981"/>
      <c r="F6" s="981"/>
      <c r="G6" s="982"/>
    </row>
    <row r="7" spans="1:7" ht="24" customHeight="1">
      <c r="A7" s="171"/>
      <c r="B7" s="979"/>
      <c r="C7" s="216" t="s">
        <v>77</v>
      </c>
      <c r="D7" s="182" t="s">
        <v>78</v>
      </c>
      <c r="E7" s="182" t="s">
        <v>79</v>
      </c>
      <c r="F7" s="182" t="s">
        <v>80</v>
      </c>
      <c r="G7" s="184" t="s">
        <v>81</v>
      </c>
    </row>
    <row r="8" spans="1:7" ht="51">
      <c r="A8" s="173" t="s">
        <v>99</v>
      </c>
      <c r="B8" s="185" t="s">
        <v>1</v>
      </c>
      <c r="C8" s="216" t="s">
        <v>1</v>
      </c>
      <c r="D8" s="182" t="s">
        <v>1</v>
      </c>
      <c r="E8" s="182" t="s">
        <v>1</v>
      </c>
      <c r="F8" s="182" t="s">
        <v>1</v>
      </c>
      <c r="G8" s="184" t="s">
        <v>1</v>
      </c>
    </row>
    <row r="9" spans="1:7">
      <c r="A9" s="171" t="s">
        <v>787</v>
      </c>
      <c r="B9" s="174">
        <v>3.3380000000000001</v>
      </c>
      <c r="C9" s="217">
        <v>0.25600000000000001</v>
      </c>
      <c r="D9" s="136">
        <v>0.25600000000000001</v>
      </c>
      <c r="E9" s="136">
        <v>0.25600000000000001</v>
      </c>
      <c r="F9" s="136">
        <v>0.25600000000000001</v>
      </c>
      <c r="G9" s="172">
        <v>0.25600000000000001</v>
      </c>
    </row>
    <row r="10" spans="1:7">
      <c r="A10" s="171"/>
      <c r="B10" s="174"/>
      <c r="C10" s="217"/>
      <c r="D10" s="136"/>
      <c r="E10" s="136"/>
      <c r="F10" s="136"/>
      <c r="G10" s="172"/>
    </row>
    <row r="11" spans="1:7">
      <c r="A11" s="171" t="s">
        <v>788</v>
      </c>
      <c r="B11" s="174">
        <v>2.996</v>
      </c>
      <c r="C11" s="217">
        <v>0.23100000000000001</v>
      </c>
      <c r="D11" s="136">
        <v>0.23100000000000001</v>
      </c>
      <c r="E11" s="136">
        <v>0.23100000000000001</v>
      </c>
      <c r="F11" s="136">
        <v>0.23100000000000001</v>
      </c>
      <c r="G11" s="172">
        <v>0.23100000000000001</v>
      </c>
    </row>
    <row r="12" spans="1:7">
      <c r="A12" s="171"/>
      <c r="B12" s="174"/>
      <c r="C12" s="217"/>
      <c r="D12" s="136"/>
      <c r="E12" s="136"/>
      <c r="F12" s="136"/>
      <c r="G12" s="172"/>
    </row>
    <row r="13" spans="1:7">
      <c r="A13" s="171" t="s">
        <v>789</v>
      </c>
      <c r="B13" s="174">
        <v>2.581</v>
      </c>
      <c r="C13" s="217">
        <v>0.20499999999999999</v>
      </c>
      <c r="D13" s="136">
        <v>0.20499999999999999</v>
      </c>
      <c r="E13" s="136">
        <v>0.20499999999999999</v>
      </c>
      <c r="F13" s="136">
        <v>0.20499999999999999</v>
      </c>
      <c r="G13" s="172">
        <v>0.20499999999999999</v>
      </c>
    </row>
    <row r="14" spans="1:7">
      <c r="A14" s="171"/>
      <c r="B14" s="174"/>
      <c r="C14" s="217"/>
      <c r="D14" s="136"/>
      <c r="E14" s="136"/>
      <c r="F14" s="136"/>
      <c r="G14" s="172"/>
    </row>
    <row r="15" spans="1:7">
      <c r="A15" s="171" t="s">
        <v>790</v>
      </c>
      <c r="B15" s="174">
        <v>2.5</v>
      </c>
      <c r="C15" s="217">
        <v>0.108</v>
      </c>
      <c r="D15" s="136">
        <v>0.108</v>
      </c>
      <c r="E15" s="136">
        <v>0.108</v>
      </c>
      <c r="F15" s="136">
        <v>0.108</v>
      </c>
      <c r="G15" s="172">
        <v>0.108</v>
      </c>
    </row>
    <row r="16" spans="1:7">
      <c r="A16" s="171"/>
      <c r="B16" s="174"/>
      <c r="C16" s="217"/>
      <c r="D16" s="136"/>
      <c r="E16" s="136"/>
      <c r="F16" s="136"/>
      <c r="G16" s="172"/>
    </row>
    <row r="17" spans="1:7">
      <c r="A17" s="171" t="s">
        <v>105</v>
      </c>
      <c r="B17" s="174"/>
      <c r="C17" s="217"/>
      <c r="D17" s="136"/>
      <c r="E17" s="136"/>
      <c r="F17" s="136"/>
      <c r="G17" s="172"/>
    </row>
    <row r="18" spans="1:7" ht="15.75" thickBot="1">
      <c r="A18" s="175"/>
      <c r="B18" s="176"/>
      <c r="C18" s="218"/>
      <c r="D18" s="177"/>
      <c r="E18" s="177"/>
      <c r="F18" s="177"/>
      <c r="G18" s="178"/>
    </row>
    <row r="19" spans="1:7" ht="15.75" thickBot="1">
      <c r="A19" s="179" t="s">
        <v>41</v>
      </c>
      <c r="B19" s="180">
        <f>SUM(B9:B18)</f>
        <v>11.414999999999999</v>
      </c>
      <c r="C19" s="219">
        <f>SUM(C9:C18)</f>
        <v>0.79999999999999993</v>
      </c>
      <c r="D19" s="181">
        <f t="shared" ref="D19:G19" si="0">SUM(D9:D18)</f>
        <v>0.79999999999999993</v>
      </c>
      <c r="E19" s="181">
        <f t="shared" si="0"/>
        <v>0.79999999999999993</v>
      </c>
      <c r="F19" s="181">
        <f t="shared" si="0"/>
        <v>0.79999999999999993</v>
      </c>
      <c r="G19" s="220">
        <f t="shared" si="0"/>
        <v>0.79999999999999993</v>
      </c>
    </row>
    <row r="20" spans="1:7">
      <c r="B20" s="169"/>
    </row>
    <row r="21" spans="1:7">
      <c r="B21" s="169"/>
    </row>
  </sheetData>
  <mergeCells count="4">
    <mergeCell ref="B6:B7"/>
    <mergeCell ref="C6:G6"/>
    <mergeCell ref="A2:F2"/>
    <mergeCell ref="A1:F1"/>
  </mergeCells>
  <printOptions horizontalCentered="1"/>
  <pageMargins left="0.70866141732283472" right="0.70866141732283472" top="0.74803149606299213" bottom="0.74803149606299213" header="0.31496062992125984" footer="0.31496062992125984"/>
  <pageSetup paperSize="9" orientation="portrait" horizontalDpi="300" r:id="rId1"/>
  <headerFooter>
    <oddFooter>&amp;L&amp;F&amp;R&amp;A</oddFooter>
  </headerFooter>
</worksheet>
</file>

<file path=xl/worksheets/sheet17.xml><?xml version="1.0" encoding="utf-8"?>
<worksheet xmlns="http://schemas.openxmlformats.org/spreadsheetml/2006/main" xmlns:r="http://schemas.openxmlformats.org/officeDocument/2006/relationships">
  <sheetPr codeName="Sheet17">
    <pageSetUpPr fitToPage="1"/>
  </sheetPr>
  <dimension ref="A1:I60"/>
  <sheetViews>
    <sheetView view="pageBreakPreview" zoomScale="60" zoomScaleNormal="100" workbookViewId="0">
      <selection activeCell="G18" sqref="G18"/>
    </sheetView>
  </sheetViews>
  <sheetFormatPr defaultRowHeight="15"/>
  <cols>
    <col min="1" max="1" width="20" style="323" customWidth="1"/>
    <col min="2" max="2" width="21.5546875" style="323" customWidth="1"/>
    <col min="3" max="3" width="14.33203125" style="323" customWidth="1"/>
    <col min="4" max="4" width="75" style="323" customWidth="1"/>
    <col min="5" max="256" width="8.88671875" style="323"/>
    <col min="257" max="257" width="20" style="323" customWidth="1"/>
    <col min="258" max="258" width="21.5546875" style="323" customWidth="1"/>
    <col min="259" max="259" width="14.33203125" style="323" customWidth="1"/>
    <col min="260" max="260" width="75" style="323" customWidth="1"/>
    <col min="261" max="512" width="8.88671875" style="323"/>
    <col min="513" max="513" width="20" style="323" customWidth="1"/>
    <col min="514" max="514" width="21.5546875" style="323" customWidth="1"/>
    <col min="515" max="515" width="14.33203125" style="323" customWidth="1"/>
    <col min="516" max="516" width="75" style="323" customWidth="1"/>
    <col min="517" max="768" width="8.88671875" style="323"/>
    <col min="769" max="769" width="20" style="323" customWidth="1"/>
    <col min="770" max="770" width="21.5546875" style="323" customWidth="1"/>
    <col min="771" max="771" width="14.33203125" style="323" customWidth="1"/>
    <col min="772" max="772" width="75" style="323" customWidth="1"/>
    <col min="773" max="1024" width="8.88671875" style="323"/>
    <col min="1025" max="1025" width="20" style="323" customWidth="1"/>
    <col min="1026" max="1026" width="21.5546875" style="323" customWidth="1"/>
    <col min="1027" max="1027" width="14.33203125" style="323" customWidth="1"/>
    <col min="1028" max="1028" width="75" style="323" customWidth="1"/>
    <col min="1029" max="1280" width="8.88671875" style="323"/>
    <col min="1281" max="1281" width="20" style="323" customWidth="1"/>
    <col min="1282" max="1282" width="21.5546875" style="323" customWidth="1"/>
    <col min="1283" max="1283" width="14.33203125" style="323" customWidth="1"/>
    <col min="1284" max="1284" width="75" style="323" customWidth="1"/>
    <col min="1285" max="1536" width="8.88671875" style="323"/>
    <col min="1537" max="1537" width="20" style="323" customWidth="1"/>
    <col min="1538" max="1538" width="21.5546875" style="323" customWidth="1"/>
    <col min="1539" max="1539" width="14.33203125" style="323" customWidth="1"/>
    <col min="1540" max="1540" width="75" style="323" customWidth="1"/>
    <col min="1541" max="1792" width="8.88671875" style="323"/>
    <col min="1793" max="1793" width="20" style="323" customWidth="1"/>
    <col min="1794" max="1794" width="21.5546875" style="323" customWidth="1"/>
    <col min="1795" max="1795" width="14.33203125" style="323" customWidth="1"/>
    <col min="1796" max="1796" width="75" style="323" customWidth="1"/>
    <col min="1797" max="2048" width="8.88671875" style="323"/>
    <col min="2049" max="2049" width="20" style="323" customWidth="1"/>
    <col min="2050" max="2050" width="21.5546875" style="323" customWidth="1"/>
    <col min="2051" max="2051" width="14.33203125" style="323" customWidth="1"/>
    <col min="2052" max="2052" width="75" style="323" customWidth="1"/>
    <col min="2053" max="2304" width="8.88671875" style="323"/>
    <col min="2305" max="2305" width="20" style="323" customWidth="1"/>
    <col min="2306" max="2306" width="21.5546875" style="323" customWidth="1"/>
    <col min="2307" max="2307" width="14.33203125" style="323" customWidth="1"/>
    <col min="2308" max="2308" width="75" style="323" customWidth="1"/>
    <col min="2309" max="2560" width="8.88671875" style="323"/>
    <col min="2561" max="2561" width="20" style="323" customWidth="1"/>
    <col min="2562" max="2562" width="21.5546875" style="323" customWidth="1"/>
    <col min="2563" max="2563" width="14.33203125" style="323" customWidth="1"/>
    <col min="2564" max="2564" width="75" style="323" customWidth="1"/>
    <col min="2565" max="2816" width="8.88671875" style="323"/>
    <col min="2817" max="2817" width="20" style="323" customWidth="1"/>
    <col min="2818" max="2818" width="21.5546875" style="323" customWidth="1"/>
    <col min="2819" max="2819" width="14.33203125" style="323" customWidth="1"/>
    <col min="2820" max="2820" width="75" style="323" customWidth="1"/>
    <col min="2821" max="3072" width="8.88671875" style="323"/>
    <col min="3073" max="3073" width="20" style="323" customWidth="1"/>
    <col min="3074" max="3074" width="21.5546875" style="323" customWidth="1"/>
    <col min="3075" max="3075" width="14.33203125" style="323" customWidth="1"/>
    <col min="3076" max="3076" width="75" style="323" customWidth="1"/>
    <col min="3077" max="3328" width="8.88671875" style="323"/>
    <col min="3329" max="3329" width="20" style="323" customWidth="1"/>
    <col min="3330" max="3330" width="21.5546875" style="323" customWidth="1"/>
    <col min="3331" max="3331" width="14.33203125" style="323" customWidth="1"/>
    <col min="3332" max="3332" width="75" style="323" customWidth="1"/>
    <col min="3333" max="3584" width="8.88671875" style="323"/>
    <col min="3585" max="3585" width="20" style="323" customWidth="1"/>
    <col min="3586" max="3586" width="21.5546875" style="323" customWidth="1"/>
    <col min="3587" max="3587" width="14.33203125" style="323" customWidth="1"/>
    <col min="3588" max="3588" width="75" style="323" customWidth="1"/>
    <col min="3589" max="3840" width="8.88671875" style="323"/>
    <col min="3841" max="3841" width="20" style="323" customWidth="1"/>
    <col min="3842" max="3842" width="21.5546875" style="323" customWidth="1"/>
    <col min="3843" max="3843" width="14.33203125" style="323" customWidth="1"/>
    <col min="3844" max="3844" width="75" style="323" customWidth="1"/>
    <col min="3845" max="4096" width="8.88671875" style="323"/>
    <col min="4097" max="4097" width="20" style="323" customWidth="1"/>
    <col min="4098" max="4098" width="21.5546875" style="323" customWidth="1"/>
    <col min="4099" max="4099" width="14.33203125" style="323" customWidth="1"/>
    <col min="4100" max="4100" width="75" style="323" customWidth="1"/>
    <col min="4101" max="4352" width="8.88671875" style="323"/>
    <col min="4353" max="4353" width="20" style="323" customWidth="1"/>
    <col min="4354" max="4354" width="21.5546875" style="323" customWidth="1"/>
    <col min="4355" max="4355" width="14.33203125" style="323" customWidth="1"/>
    <col min="4356" max="4356" width="75" style="323" customWidth="1"/>
    <col min="4357" max="4608" width="8.88671875" style="323"/>
    <col min="4609" max="4609" width="20" style="323" customWidth="1"/>
    <col min="4610" max="4610" width="21.5546875" style="323" customWidth="1"/>
    <col min="4611" max="4611" width="14.33203125" style="323" customWidth="1"/>
    <col min="4612" max="4612" width="75" style="323" customWidth="1"/>
    <col min="4613" max="4864" width="8.88671875" style="323"/>
    <col min="4865" max="4865" width="20" style="323" customWidth="1"/>
    <col min="4866" max="4866" width="21.5546875" style="323" customWidth="1"/>
    <col min="4867" max="4867" width="14.33203125" style="323" customWidth="1"/>
    <col min="4868" max="4868" width="75" style="323" customWidth="1"/>
    <col min="4869" max="5120" width="8.88671875" style="323"/>
    <col min="5121" max="5121" width="20" style="323" customWidth="1"/>
    <col min="5122" max="5122" width="21.5546875" style="323" customWidth="1"/>
    <col min="5123" max="5123" width="14.33203125" style="323" customWidth="1"/>
    <col min="5124" max="5124" width="75" style="323" customWidth="1"/>
    <col min="5125" max="5376" width="8.88671875" style="323"/>
    <col min="5377" max="5377" width="20" style="323" customWidth="1"/>
    <col min="5378" max="5378" width="21.5546875" style="323" customWidth="1"/>
    <col min="5379" max="5379" width="14.33203125" style="323" customWidth="1"/>
    <col min="5380" max="5380" width="75" style="323" customWidth="1"/>
    <col min="5381" max="5632" width="8.88671875" style="323"/>
    <col min="5633" max="5633" width="20" style="323" customWidth="1"/>
    <col min="5634" max="5634" width="21.5546875" style="323" customWidth="1"/>
    <col min="5635" max="5635" width="14.33203125" style="323" customWidth="1"/>
    <col min="5636" max="5636" width="75" style="323" customWidth="1"/>
    <col min="5637" max="5888" width="8.88671875" style="323"/>
    <col min="5889" max="5889" width="20" style="323" customWidth="1"/>
    <col min="5890" max="5890" width="21.5546875" style="323" customWidth="1"/>
    <col min="5891" max="5891" width="14.33203125" style="323" customWidth="1"/>
    <col min="5892" max="5892" width="75" style="323" customWidth="1"/>
    <col min="5893" max="6144" width="8.88671875" style="323"/>
    <col min="6145" max="6145" width="20" style="323" customWidth="1"/>
    <col min="6146" max="6146" width="21.5546875" style="323" customWidth="1"/>
    <col min="6147" max="6147" width="14.33203125" style="323" customWidth="1"/>
    <col min="6148" max="6148" width="75" style="323" customWidth="1"/>
    <col min="6149" max="6400" width="8.88671875" style="323"/>
    <col min="6401" max="6401" width="20" style="323" customWidth="1"/>
    <col min="6402" max="6402" width="21.5546875" style="323" customWidth="1"/>
    <col min="6403" max="6403" width="14.33203125" style="323" customWidth="1"/>
    <col min="6404" max="6404" width="75" style="323" customWidth="1"/>
    <col min="6405" max="6656" width="8.88671875" style="323"/>
    <col min="6657" max="6657" width="20" style="323" customWidth="1"/>
    <col min="6658" max="6658" width="21.5546875" style="323" customWidth="1"/>
    <col min="6659" max="6659" width="14.33203125" style="323" customWidth="1"/>
    <col min="6660" max="6660" width="75" style="323" customWidth="1"/>
    <col min="6661" max="6912" width="8.88671875" style="323"/>
    <col min="6913" max="6913" width="20" style="323" customWidth="1"/>
    <col min="6914" max="6914" width="21.5546875" style="323" customWidth="1"/>
    <col min="6915" max="6915" width="14.33203125" style="323" customWidth="1"/>
    <col min="6916" max="6916" width="75" style="323" customWidth="1"/>
    <col min="6917" max="7168" width="8.88671875" style="323"/>
    <col min="7169" max="7169" width="20" style="323" customWidth="1"/>
    <col min="7170" max="7170" width="21.5546875" style="323" customWidth="1"/>
    <col min="7171" max="7171" width="14.33203125" style="323" customWidth="1"/>
    <col min="7172" max="7172" width="75" style="323" customWidth="1"/>
    <col min="7173" max="7424" width="8.88671875" style="323"/>
    <col min="7425" max="7425" width="20" style="323" customWidth="1"/>
    <col min="7426" max="7426" width="21.5546875" style="323" customWidth="1"/>
    <col min="7427" max="7427" width="14.33203125" style="323" customWidth="1"/>
    <col min="7428" max="7428" width="75" style="323" customWidth="1"/>
    <col min="7429" max="7680" width="8.88671875" style="323"/>
    <col min="7681" max="7681" width="20" style="323" customWidth="1"/>
    <col min="7682" max="7682" width="21.5546875" style="323" customWidth="1"/>
    <col min="7683" max="7683" width="14.33203125" style="323" customWidth="1"/>
    <col min="7684" max="7684" width="75" style="323" customWidth="1"/>
    <col min="7685" max="7936" width="8.88671875" style="323"/>
    <col min="7937" max="7937" width="20" style="323" customWidth="1"/>
    <col min="7938" max="7938" width="21.5546875" style="323" customWidth="1"/>
    <col min="7939" max="7939" width="14.33203125" style="323" customWidth="1"/>
    <col min="7940" max="7940" width="75" style="323" customWidth="1"/>
    <col min="7941" max="8192" width="8.88671875" style="323"/>
    <col min="8193" max="8193" width="20" style="323" customWidth="1"/>
    <col min="8194" max="8194" width="21.5546875" style="323" customWidth="1"/>
    <col min="8195" max="8195" width="14.33203125" style="323" customWidth="1"/>
    <col min="8196" max="8196" width="75" style="323" customWidth="1"/>
    <col min="8197" max="8448" width="8.88671875" style="323"/>
    <col min="8449" max="8449" width="20" style="323" customWidth="1"/>
    <col min="8450" max="8450" width="21.5546875" style="323" customWidth="1"/>
    <col min="8451" max="8451" width="14.33203125" style="323" customWidth="1"/>
    <col min="8452" max="8452" width="75" style="323" customWidth="1"/>
    <col min="8453" max="8704" width="8.88671875" style="323"/>
    <col min="8705" max="8705" width="20" style="323" customWidth="1"/>
    <col min="8706" max="8706" width="21.5546875" style="323" customWidth="1"/>
    <col min="8707" max="8707" width="14.33203125" style="323" customWidth="1"/>
    <col min="8708" max="8708" width="75" style="323" customWidth="1"/>
    <col min="8709" max="8960" width="8.88671875" style="323"/>
    <col min="8961" max="8961" width="20" style="323" customWidth="1"/>
    <col min="8962" max="8962" width="21.5546875" style="323" customWidth="1"/>
    <col min="8963" max="8963" width="14.33203125" style="323" customWidth="1"/>
    <col min="8964" max="8964" width="75" style="323" customWidth="1"/>
    <col min="8965" max="9216" width="8.88671875" style="323"/>
    <col min="9217" max="9217" width="20" style="323" customWidth="1"/>
    <col min="9218" max="9218" width="21.5546875" style="323" customWidth="1"/>
    <col min="9219" max="9219" width="14.33203125" style="323" customWidth="1"/>
    <col min="9220" max="9220" width="75" style="323" customWidth="1"/>
    <col min="9221" max="9472" width="8.88671875" style="323"/>
    <col min="9473" max="9473" width="20" style="323" customWidth="1"/>
    <col min="9474" max="9474" width="21.5546875" style="323" customWidth="1"/>
    <col min="9475" max="9475" width="14.33203125" style="323" customWidth="1"/>
    <col min="9476" max="9476" width="75" style="323" customWidth="1"/>
    <col min="9477" max="9728" width="8.88671875" style="323"/>
    <col min="9729" max="9729" width="20" style="323" customWidth="1"/>
    <col min="9730" max="9730" width="21.5546875" style="323" customWidth="1"/>
    <col min="9731" max="9731" width="14.33203125" style="323" customWidth="1"/>
    <col min="9732" max="9732" width="75" style="323" customWidth="1"/>
    <col min="9733" max="9984" width="8.88671875" style="323"/>
    <col min="9985" max="9985" width="20" style="323" customWidth="1"/>
    <col min="9986" max="9986" width="21.5546875" style="323" customWidth="1"/>
    <col min="9987" max="9987" width="14.33203125" style="323" customWidth="1"/>
    <col min="9988" max="9988" width="75" style="323" customWidth="1"/>
    <col min="9989" max="10240" width="8.88671875" style="323"/>
    <col min="10241" max="10241" width="20" style="323" customWidth="1"/>
    <col min="10242" max="10242" width="21.5546875" style="323" customWidth="1"/>
    <col min="10243" max="10243" width="14.33203125" style="323" customWidth="1"/>
    <col min="10244" max="10244" width="75" style="323" customWidth="1"/>
    <col min="10245" max="10496" width="8.88671875" style="323"/>
    <col min="10497" max="10497" width="20" style="323" customWidth="1"/>
    <col min="10498" max="10498" width="21.5546875" style="323" customWidth="1"/>
    <col min="10499" max="10499" width="14.33203125" style="323" customWidth="1"/>
    <col min="10500" max="10500" width="75" style="323" customWidth="1"/>
    <col min="10501" max="10752" width="8.88671875" style="323"/>
    <col min="10753" max="10753" width="20" style="323" customWidth="1"/>
    <col min="10754" max="10754" width="21.5546875" style="323" customWidth="1"/>
    <col min="10755" max="10755" width="14.33203125" style="323" customWidth="1"/>
    <col min="10756" max="10756" width="75" style="323" customWidth="1"/>
    <col min="10757" max="11008" width="8.88671875" style="323"/>
    <col min="11009" max="11009" width="20" style="323" customWidth="1"/>
    <col min="11010" max="11010" width="21.5546875" style="323" customWidth="1"/>
    <col min="11011" max="11011" width="14.33203125" style="323" customWidth="1"/>
    <col min="11012" max="11012" width="75" style="323" customWidth="1"/>
    <col min="11013" max="11264" width="8.88671875" style="323"/>
    <col min="11265" max="11265" width="20" style="323" customWidth="1"/>
    <col min="11266" max="11266" width="21.5546875" style="323" customWidth="1"/>
    <col min="11267" max="11267" width="14.33203125" style="323" customWidth="1"/>
    <col min="11268" max="11268" width="75" style="323" customWidth="1"/>
    <col min="11269" max="11520" width="8.88671875" style="323"/>
    <col min="11521" max="11521" width="20" style="323" customWidth="1"/>
    <col min="11522" max="11522" width="21.5546875" style="323" customWidth="1"/>
    <col min="11523" max="11523" width="14.33203125" style="323" customWidth="1"/>
    <col min="11524" max="11524" width="75" style="323" customWidth="1"/>
    <col min="11525" max="11776" width="8.88671875" style="323"/>
    <col min="11777" max="11777" width="20" style="323" customWidth="1"/>
    <col min="11778" max="11778" width="21.5546875" style="323" customWidth="1"/>
    <col min="11779" max="11779" width="14.33203125" style="323" customWidth="1"/>
    <col min="11780" max="11780" width="75" style="323" customWidth="1"/>
    <col min="11781" max="12032" width="8.88671875" style="323"/>
    <col min="12033" max="12033" width="20" style="323" customWidth="1"/>
    <col min="12034" max="12034" width="21.5546875" style="323" customWidth="1"/>
    <col min="12035" max="12035" width="14.33203125" style="323" customWidth="1"/>
    <col min="12036" max="12036" width="75" style="323" customWidth="1"/>
    <col min="12037" max="12288" width="8.88671875" style="323"/>
    <col min="12289" max="12289" width="20" style="323" customWidth="1"/>
    <col min="12290" max="12290" width="21.5546875" style="323" customWidth="1"/>
    <col min="12291" max="12291" width="14.33203125" style="323" customWidth="1"/>
    <col min="12292" max="12292" width="75" style="323" customWidth="1"/>
    <col min="12293" max="12544" width="8.88671875" style="323"/>
    <col min="12545" max="12545" width="20" style="323" customWidth="1"/>
    <col min="12546" max="12546" width="21.5546875" style="323" customWidth="1"/>
    <col min="12547" max="12547" width="14.33203125" style="323" customWidth="1"/>
    <col min="12548" max="12548" width="75" style="323" customWidth="1"/>
    <col min="12549" max="12800" width="8.88671875" style="323"/>
    <col min="12801" max="12801" width="20" style="323" customWidth="1"/>
    <col min="12802" max="12802" width="21.5546875" style="323" customWidth="1"/>
    <col min="12803" max="12803" width="14.33203125" style="323" customWidth="1"/>
    <col min="12804" max="12804" width="75" style="323" customWidth="1"/>
    <col min="12805" max="13056" width="8.88671875" style="323"/>
    <col min="13057" max="13057" width="20" style="323" customWidth="1"/>
    <col min="13058" max="13058" width="21.5546875" style="323" customWidth="1"/>
    <col min="13059" max="13059" width="14.33203125" style="323" customWidth="1"/>
    <col min="13060" max="13060" width="75" style="323" customWidth="1"/>
    <col min="13061" max="13312" width="8.88671875" style="323"/>
    <col min="13313" max="13313" width="20" style="323" customWidth="1"/>
    <col min="13314" max="13314" width="21.5546875" style="323" customWidth="1"/>
    <col min="13315" max="13315" width="14.33203125" style="323" customWidth="1"/>
    <col min="13316" max="13316" width="75" style="323" customWidth="1"/>
    <col min="13317" max="13568" width="8.88671875" style="323"/>
    <col min="13569" max="13569" width="20" style="323" customWidth="1"/>
    <col min="13570" max="13570" width="21.5546875" style="323" customWidth="1"/>
    <col min="13571" max="13571" width="14.33203125" style="323" customWidth="1"/>
    <col min="13572" max="13572" width="75" style="323" customWidth="1"/>
    <col min="13573" max="13824" width="8.88671875" style="323"/>
    <col min="13825" max="13825" width="20" style="323" customWidth="1"/>
    <col min="13826" max="13826" width="21.5546875" style="323" customWidth="1"/>
    <col min="13827" max="13827" width="14.33203125" style="323" customWidth="1"/>
    <col min="13828" max="13828" width="75" style="323" customWidth="1"/>
    <col min="13829" max="14080" width="8.88671875" style="323"/>
    <col min="14081" max="14081" width="20" style="323" customWidth="1"/>
    <col min="14082" max="14082" width="21.5546875" style="323" customWidth="1"/>
    <col min="14083" max="14083" width="14.33203125" style="323" customWidth="1"/>
    <col min="14084" max="14084" width="75" style="323" customWidth="1"/>
    <col min="14085" max="14336" width="8.88671875" style="323"/>
    <col min="14337" max="14337" width="20" style="323" customWidth="1"/>
    <col min="14338" max="14338" width="21.5546875" style="323" customWidth="1"/>
    <col min="14339" max="14339" width="14.33203125" style="323" customWidth="1"/>
    <col min="14340" max="14340" width="75" style="323" customWidth="1"/>
    <col min="14341" max="14592" width="8.88671875" style="323"/>
    <col min="14593" max="14593" width="20" style="323" customWidth="1"/>
    <col min="14594" max="14594" width="21.5546875" style="323" customWidth="1"/>
    <col min="14595" max="14595" width="14.33203125" style="323" customWidth="1"/>
    <col min="14596" max="14596" width="75" style="323" customWidth="1"/>
    <col min="14597" max="14848" width="8.88671875" style="323"/>
    <col min="14849" max="14849" width="20" style="323" customWidth="1"/>
    <col min="14850" max="14850" width="21.5546875" style="323" customWidth="1"/>
    <col min="14851" max="14851" width="14.33203125" style="323" customWidth="1"/>
    <col min="14852" max="14852" width="75" style="323" customWidth="1"/>
    <col min="14853" max="15104" width="8.88671875" style="323"/>
    <col min="15105" max="15105" width="20" style="323" customWidth="1"/>
    <col min="15106" max="15106" width="21.5546875" style="323" customWidth="1"/>
    <col min="15107" max="15107" width="14.33203125" style="323" customWidth="1"/>
    <col min="15108" max="15108" width="75" style="323" customWidth="1"/>
    <col min="15109" max="15360" width="8.88671875" style="323"/>
    <col min="15361" max="15361" width="20" style="323" customWidth="1"/>
    <col min="15362" max="15362" width="21.5546875" style="323" customWidth="1"/>
    <col min="15363" max="15363" width="14.33203125" style="323" customWidth="1"/>
    <col min="15364" max="15364" width="75" style="323" customWidth="1"/>
    <col min="15365" max="15616" width="8.88671875" style="323"/>
    <col min="15617" max="15617" width="20" style="323" customWidth="1"/>
    <col min="15618" max="15618" width="21.5546875" style="323" customWidth="1"/>
    <col min="15619" max="15619" width="14.33203125" style="323" customWidth="1"/>
    <col min="15620" max="15620" width="75" style="323" customWidth="1"/>
    <col min="15621" max="15872" width="8.88671875" style="323"/>
    <col min="15873" max="15873" width="20" style="323" customWidth="1"/>
    <col min="15874" max="15874" width="21.5546875" style="323" customWidth="1"/>
    <col min="15875" max="15875" width="14.33203125" style="323" customWidth="1"/>
    <col min="15876" max="15876" width="75" style="323" customWidth="1"/>
    <col min="15877" max="16128" width="8.88671875" style="323"/>
    <col min="16129" max="16129" width="20" style="323" customWidth="1"/>
    <col min="16130" max="16130" width="21.5546875" style="323" customWidth="1"/>
    <col min="16131" max="16131" width="14.33203125" style="323" customWidth="1"/>
    <col min="16132" max="16132" width="75" style="323" customWidth="1"/>
    <col min="16133" max="16384" width="8.88671875" style="323"/>
  </cols>
  <sheetData>
    <row r="1" spans="1:9" ht="15.75">
      <c r="A1" s="985" t="s">
        <v>1148</v>
      </c>
      <c r="B1" s="986"/>
      <c r="C1" s="986"/>
      <c r="D1" s="934"/>
    </row>
    <row r="2" spans="1:9">
      <c r="A2" s="325" t="s">
        <v>281</v>
      </c>
    </row>
    <row r="3" spans="1:9">
      <c r="A3" s="325"/>
    </row>
    <row r="4" spans="1:9" ht="15.75">
      <c r="A4" s="322" t="s">
        <v>791</v>
      </c>
      <c r="C4" s="324"/>
    </row>
    <row r="5" spans="1:9" ht="15.75" thickBot="1"/>
    <row r="6" spans="1:9" ht="15.75">
      <c r="A6" s="326"/>
      <c r="B6" s="326" t="s">
        <v>283</v>
      </c>
      <c r="C6" s="327"/>
      <c r="D6" s="326" t="s">
        <v>285</v>
      </c>
      <c r="G6" s="328"/>
      <c r="H6" s="328"/>
      <c r="I6" s="328"/>
    </row>
    <row r="7" spans="1:9" ht="16.5" thickBot="1">
      <c r="A7" s="329" t="s">
        <v>282</v>
      </c>
      <c r="B7" s="330"/>
      <c r="C7" s="331" t="s">
        <v>284</v>
      </c>
      <c r="D7" s="330"/>
      <c r="G7" s="332"/>
      <c r="H7" s="332"/>
      <c r="I7" s="332"/>
    </row>
    <row r="8" spans="1:9" ht="15" customHeight="1" thickBot="1">
      <c r="A8" s="333" t="s">
        <v>141</v>
      </c>
      <c r="B8" s="334" t="s">
        <v>792</v>
      </c>
      <c r="C8" s="335"/>
      <c r="D8" s="336"/>
      <c r="G8" s="332"/>
      <c r="H8" s="332"/>
      <c r="I8" s="332"/>
    </row>
    <row r="9" spans="1:9" ht="31.5">
      <c r="A9" s="987" t="s">
        <v>286</v>
      </c>
      <c r="B9" s="337" t="s">
        <v>793</v>
      </c>
      <c r="C9" s="338" t="s">
        <v>794</v>
      </c>
      <c r="D9" s="339" t="s">
        <v>795</v>
      </c>
      <c r="E9" s="340"/>
    </row>
    <row r="10" spans="1:9" ht="30.75" thickBot="1">
      <c r="A10" s="988"/>
      <c r="B10" s="341" t="s">
        <v>796</v>
      </c>
      <c r="C10" s="342" t="s">
        <v>797</v>
      </c>
      <c r="D10" s="343" t="s">
        <v>798</v>
      </c>
    </row>
    <row r="11" spans="1:9" s="347" customFormat="1" ht="30">
      <c r="A11" s="994" t="s">
        <v>140</v>
      </c>
      <c r="B11" s="344" t="s">
        <v>799</v>
      </c>
      <c r="C11" s="345" t="s">
        <v>800</v>
      </c>
      <c r="D11" s="346" t="s">
        <v>801</v>
      </c>
      <c r="F11" s="348"/>
      <c r="G11" s="349"/>
      <c r="H11" s="349"/>
    </row>
    <row r="12" spans="1:9" s="347" customFormat="1" ht="31.5">
      <c r="A12" s="990"/>
      <c r="B12" s="350" t="s">
        <v>802</v>
      </c>
      <c r="C12" s="351" t="s">
        <v>800</v>
      </c>
      <c r="D12" s="352" t="s">
        <v>803</v>
      </c>
      <c r="F12" s="348"/>
      <c r="G12" s="349"/>
      <c r="H12" s="349"/>
    </row>
    <row r="13" spans="1:9" s="347" customFormat="1" ht="30">
      <c r="A13" s="990"/>
      <c r="B13" s="353" t="s">
        <v>804</v>
      </c>
      <c r="C13" s="351" t="s">
        <v>800</v>
      </c>
      <c r="D13" s="352" t="s">
        <v>801</v>
      </c>
      <c r="F13" s="348"/>
      <c r="G13" s="349"/>
      <c r="H13" s="349"/>
    </row>
    <row r="14" spans="1:9" s="347" customFormat="1" ht="16.5" thickBot="1">
      <c r="A14" s="988"/>
      <c r="B14" s="342" t="s">
        <v>805</v>
      </c>
      <c r="C14" s="342" t="s">
        <v>806</v>
      </c>
      <c r="D14" s="354" t="s">
        <v>807</v>
      </c>
      <c r="F14" s="348"/>
      <c r="G14" s="349"/>
      <c r="H14" s="349"/>
    </row>
    <row r="15" spans="1:9" ht="21" customHeight="1" thickBot="1">
      <c r="A15" s="355" t="s">
        <v>287</v>
      </c>
      <c r="B15" s="356" t="s">
        <v>792</v>
      </c>
      <c r="C15" s="357"/>
      <c r="D15" s="358"/>
    </row>
    <row r="16" spans="1:9" ht="21" customHeight="1" thickBot="1">
      <c r="A16" s="359" t="s">
        <v>288</v>
      </c>
      <c r="B16" s="360" t="s">
        <v>808</v>
      </c>
      <c r="C16" s="361" t="s">
        <v>809</v>
      </c>
      <c r="D16" s="362" t="s">
        <v>810</v>
      </c>
    </row>
    <row r="17" spans="1:4" s="365" customFormat="1" ht="60">
      <c r="A17" s="987" t="s">
        <v>136</v>
      </c>
      <c r="B17" s="363" t="s">
        <v>484</v>
      </c>
      <c r="C17" s="363" t="s">
        <v>811</v>
      </c>
      <c r="D17" s="364" t="s">
        <v>812</v>
      </c>
    </row>
    <row r="18" spans="1:4" s="365" customFormat="1" ht="30">
      <c r="A18" s="990"/>
      <c r="B18" s="366" t="s">
        <v>467</v>
      </c>
      <c r="C18" s="366" t="s">
        <v>813</v>
      </c>
      <c r="D18" s="367" t="s">
        <v>814</v>
      </c>
    </row>
    <row r="19" spans="1:4" s="365" customFormat="1" ht="30">
      <c r="A19" s="990"/>
      <c r="B19" s="366" t="s">
        <v>815</v>
      </c>
      <c r="C19" s="366" t="s">
        <v>813</v>
      </c>
      <c r="D19" s="367" t="s">
        <v>816</v>
      </c>
    </row>
    <row r="20" spans="1:4" s="365" customFormat="1" ht="45">
      <c r="A20" s="990"/>
      <c r="B20" s="366" t="s">
        <v>817</v>
      </c>
      <c r="C20" s="366" t="s">
        <v>818</v>
      </c>
      <c r="D20" s="367" t="s">
        <v>819</v>
      </c>
    </row>
    <row r="21" spans="1:4" s="365" customFormat="1" ht="30">
      <c r="A21" s="990"/>
      <c r="B21" s="366" t="s">
        <v>820</v>
      </c>
      <c r="C21" s="366" t="s">
        <v>818</v>
      </c>
      <c r="D21" s="367" t="s">
        <v>821</v>
      </c>
    </row>
    <row r="22" spans="1:4" s="365" customFormat="1" ht="30">
      <c r="A22" s="990"/>
      <c r="B22" s="366" t="s">
        <v>822</v>
      </c>
      <c r="C22" s="366" t="s">
        <v>813</v>
      </c>
      <c r="D22" s="367" t="s">
        <v>823</v>
      </c>
    </row>
    <row r="23" spans="1:4" s="365" customFormat="1" ht="45">
      <c r="A23" s="990"/>
      <c r="B23" s="366" t="s">
        <v>472</v>
      </c>
      <c r="C23" s="366" t="s">
        <v>824</v>
      </c>
      <c r="D23" s="367" t="s">
        <v>825</v>
      </c>
    </row>
    <row r="24" spans="1:4" s="365" customFormat="1" ht="30">
      <c r="A24" s="990"/>
      <c r="B24" s="366" t="s">
        <v>826</v>
      </c>
      <c r="C24" s="366" t="s">
        <v>827</v>
      </c>
      <c r="D24" s="367" t="s">
        <v>828</v>
      </c>
    </row>
    <row r="25" spans="1:4" s="365" customFormat="1" ht="45">
      <c r="A25" s="990"/>
      <c r="B25" s="366" t="s">
        <v>829</v>
      </c>
      <c r="C25" s="366" t="s">
        <v>811</v>
      </c>
      <c r="D25" s="368" t="s">
        <v>830</v>
      </c>
    </row>
    <row r="26" spans="1:4" s="365" customFormat="1" ht="30">
      <c r="A26" s="990"/>
      <c r="B26" s="366" t="s">
        <v>831</v>
      </c>
      <c r="C26" s="366" t="s">
        <v>832</v>
      </c>
      <c r="D26" s="367" t="s">
        <v>833</v>
      </c>
    </row>
    <row r="27" spans="1:4" s="365" customFormat="1" ht="30.75" thickBot="1">
      <c r="A27" s="988"/>
      <c r="B27" s="369" t="s">
        <v>834</v>
      </c>
      <c r="C27" s="369" t="s">
        <v>835</v>
      </c>
      <c r="D27" s="343" t="s">
        <v>836</v>
      </c>
    </row>
    <row r="28" spans="1:4" s="365" customFormat="1" ht="31.5">
      <c r="A28" s="991" t="s">
        <v>289</v>
      </c>
      <c r="B28" s="370" t="s">
        <v>837</v>
      </c>
      <c r="C28" s="371" t="s">
        <v>794</v>
      </c>
      <c r="D28" s="372" t="s">
        <v>838</v>
      </c>
    </row>
    <row r="29" spans="1:4" s="365" customFormat="1" ht="45">
      <c r="A29" s="992"/>
      <c r="B29" s="366" t="s">
        <v>839</v>
      </c>
      <c r="C29" s="373" t="s">
        <v>806</v>
      </c>
      <c r="D29" s="367" t="s">
        <v>840</v>
      </c>
    </row>
    <row r="30" spans="1:4" ht="30.75" thickBot="1">
      <c r="A30" s="993"/>
      <c r="B30" s="374" t="s">
        <v>841</v>
      </c>
      <c r="C30" s="375" t="s">
        <v>794</v>
      </c>
      <c r="D30" s="376" t="s">
        <v>842</v>
      </c>
    </row>
    <row r="31" spans="1:4">
      <c r="A31" s="377"/>
    </row>
    <row r="33" spans="2:4" s="328" customFormat="1"/>
    <row r="34" spans="2:4" s="328" customFormat="1">
      <c r="B34" s="989"/>
    </row>
    <row r="35" spans="2:4" s="328" customFormat="1">
      <c r="B35" s="989"/>
    </row>
    <row r="36" spans="2:4" s="328" customFormat="1">
      <c r="B36" s="989"/>
    </row>
    <row r="37" spans="2:4" s="328" customFormat="1">
      <c r="B37" s="989"/>
    </row>
    <row r="38" spans="2:4" s="328" customFormat="1">
      <c r="C38" s="378"/>
    </row>
    <row r="39" spans="2:4" s="328" customFormat="1"/>
    <row r="40" spans="2:4" s="328" customFormat="1"/>
    <row r="41" spans="2:4" s="328" customFormat="1" ht="15.75">
      <c r="C41" s="379"/>
    </row>
    <row r="42" spans="2:4" s="328" customFormat="1">
      <c r="B42" s="380"/>
      <c r="C42" s="380"/>
      <c r="D42" s="380"/>
    </row>
    <row r="43" spans="2:4" s="328" customFormat="1"/>
    <row r="44" spans="2:4" s="328" customFormat="1">
      <c r="B44" s="332"/>
      <c r="C44" s="332"/>
      <c r="D44" s="380"/>
    </row>
    <row r="45" spans="2:4" s="328" customFormat="1"/>
    <row r="46" spans="2:4" s="328" customFormat="1"/>
    <row r="47" spans="2:4" s="328" customFormat="1"/>
    <row r="48" spans="2:4" s="328" customFormat="1"/>
    <row r="49" s="328" customFormat="1"/>
    <row r="50" s="328" customFormat="1"/>
    <row r="51" s="328" customFormat="1"/>
    <row r="52" s="328" customFormat="1"/>
    <row r="53" s="328" customFormat="1"/>
    <row r="54" s="328" customFormat="1"/>
    <row r="55" s="328" customFormat="1"/>
    <row r="56" s="328" customFormat="1"/>
    <row r="57" s="328" customFormat="1"/>
    <row r="58" s="328" customFormat="1"/>
    <row r="59" s="328" customFormat="1"/>
    <row r="60" s="328" customFormat="1"/>
  </sheetData>
  <mergeCells count="7">
    <mergeCell ref="A1:D1"/>
    <mergeCell ref="A9:A10"/>
    <mergeCell ref="B34:B35"/>
    <mergeCell ref="B36:B37"/>
    <mergeCell ref="A17:A27"/>
    <mergeCell ref="A28:A30"/>
    <mergeCell ref="A11:A14"/>
  </mergeCells>
  <printOptions horizontalCentered="1"/>
  <pageMargins left="0.70866141732283472" right="0.70866141732283472" top="0.74803149606299213" bottom="0.74803149606299213" header="0.31496062992125984" footer="0.31496062992125984"/>
  <pageSetup paperSize="9" scale="55" orientation="portrait" horizontalDpi="300" r:id="rId1"/>
  <headerFooter>
    <oddFooter>&amp;L&amp;F&amp;R&amp;A</oddFooter>
  </headerFooter>
</worksheet>
</file>

<file path=xl/worksheets/sheet18.xml><?xml version="1.0" encoding="utf-8"?>
<worksheet xmlns="http://schemas.openxmlformats.org/spreadsheetml/2006/main" xmlns:r="http://schemas.openxmlformats.org/officeDocument/2006/relationships">
  <sheetPr codeName="Sheet18">
    <pageSetUpPr fitToPage="1"/>
  </sheetPr>
  <dimension ref="A1:J100"/>
  <sheetViews>
    <sheetView view="pageBreakPreview" zoomScale="60" zoomScaleNormal="100" workbookViewId="0">
      <selection activeCell="G18" sqref="G18"/>
    </sheetView>
  </sheetViews>
  <sheetFormatPr defaultRowHeight="15"/>
  <cols>
    <col min="1" max="1" width="24" style="323" customWidth="1"/>
    <col min="2" max="2" width="37.77734375" style="323" customWidth="1"/>
    <col min="3" max="3" width="20.33203125" style="323" customWidth="1"/>
    <col min="4" max="4" width="11" style="323" customWidth="1"/>
    <col min="5" max="5" width="37.77734375" style="323" customWidth="1"/>
    <col min="6" max="10" width="8.88671875" style="328"/>
    <col min="11" max="256" width="8.88671875" style="323"/>
    <col min="257" max="257" width="24" style="323" customWidth="1"/>
    <col min="258" max="258" width="37.77734375" style="323" customWidth="1"/>
    <col min="259" max="259" width="20.33203125" style="323" customWidth="1"/>
    <col min="260" max="260" width="11" style="323" customWidth="1"/>
    <col min="261" max="261" width="37.77734375" style="323" customWidth="1"/>
    <col min="262" max="512" width="8.88671875" style="323"/>
    <col min="513" max="513" width="24" style="323" customWidth="1"/>
    <col min="514" max="514" width="37.77734375" style="323" customWidth="1"/>
    <col min="515" max="515" width="20.33203125" style="323" customWidth="1"/>
    <col min="516" max="516" width="11" style="323" customWidth="1"/>
    <col min="517" max="517" width="37.77734375" style="323" customWidth="1"/>
    <col min="518" max="768" width="8.88671875" style="323"/>
    <col min="769" max="769" width="24" style="323" customWidth="1"/>
    <col min="770" max="770" width="37.77734375" style="323" customWidth="1"/>
    <col min="771" max="771" width="20.33203125" style="323" customWidth="1"/>
    <col min="772" max="772" width="11" style="323" customWidth="1"/>
    <col min="773" max="773" width="37.77734375" style="323" customWidth="1"/>
    <col min="774" max="1024" width="8.88671875" style="323"/>
    <col min="1025" max="1025" width="24" style="323" customWidth="1"/>
    <col min="1026" max="1026" width="37.77734375" style="323" customWidth="1"/>
    <col min="1027" max="1027" width="20.33203125" style="323" customWidth="1"/>
    <col min="1028" max="1028" width="11" style="323" customWidth="1"/>
    <col min="1029" max="1029" width="37.77734375" style="323" customWidth="1"/>
    <col min="1030" max="1280" width="8.88671875" style="323"/>
    <col min="1281" max="1281" width="24" style="323" customWidth="1"/>
    <col min="1282" max="1282" width="37.77734375" style="323" customWidth="1"/>
    <col min="1283" max="1283" width="20.33203125" style="323" customWidth="1"/>
    <col min="1284" max="1284" width="11" style="323" customWidth="1"/>
    <col min="1285" max="1285" width="37.77734375" style="323" customWidth="1"/>
    <col min="1286" max="1536" width="8.88671875" style="323"/>
    <col min="1537" max="1537" width="24" style="323" customWidth="1"/>
    <col min="1538" max="1538" width="37.77734375" style="323" customWidth="1"/>
    <col min="1539" max="1539" width="20.33203125" style="323" customWidth="1"/>
    <col min="1540" max="1540" width="11" style="323" customWidth="1"/>
    <col min="1541" max="1541" width="37.77734375" style="323" customWidth="1"/>
    <col min="1542" max="1792" width="8.88671875" style="323"/>
    <col min="1793" max="1793" width="24" style="323" customWidth="1"/>
    <col min="1794" max="1794" width="37.77734375" style="323" customWidth="1"/>
    <col min="1795" max="1795" width="20.33203125" style="323" customWidth="1"/>
    <col min="1796" max="1796" width="11" style="323" customWidth="1"/>
    <col min="1797" max="1797" width="37.77734375" style="323" customWidth="1"/>
    <col min="1798" max="2048" width="8.88671875" style="323"/>
    <col min="2049" max="2049" width="24" style="323" customWidth="1"/>
    <col min="2050" max="2050" width="37.77734375" style="323" customWidth="1"/>
    <col min="2051" max="2051" width="20.33203125" style="323" customWidth="1"/>
    <col min="2052" max="2052" width="11" style="323" customWidth="1"/>
    <col min="2053" max="2053" width="37.77734375" style="323" customWidth="1"/>
    <col min="2054" max="2304" width="8.88671875" style="323"/>
    <col min="2305" max="2305" width="24" style="323" customWidth="1"/>
    <col min="2306" max="2306" width="37.77734375" style="323" customWidth="1"/>
    <col min="2307" max="2307" width="20.33203125" style="323" customWidth="1"/>
    <col min="2308" max="2308" width="11" style="323" customWidth="1"/>
    <col min="2309" max="2309" width="37.77734375" style="323" customWidth="1"/>
    <col min="2310" max="2560" width="8.88671875" style="323"/>
    <col min="2561" max="2561" width="24" style="323" customWidth="1"/>
    <col min="2562" max="2562" width="37.77734375" style="323" customWidth="1"/>
    <col min="2563" max="2563" width="20.33203125" style="323" customWidth="1"/>
    <col min="2564" max="2564" width="11" style="323" customWidth="1"/>
    <col min="2565" max="2565" width="37.77734375" style="323" customWidth="1"/>
    <col min="2566" max="2816" width="8.88671875" style="323"/>
    <col min="2817" max="2817" width="24" style="323" customWidth="1"/>
    <col min="2818" max="2818" width="37.77734375" style="323" customWidth="1"/>
    <col min="2819" max="2819" width="20.33203125" style="323" customWidth="1"/>
    <col min="2820" max="2820" width="11" style="323" customWidth="1"/>
    <col min="2821" max="2821" width="37.77734375" style="323" customWidth="1"/>
    <col min="2822" max="3072" width="8.88671875" style="323"/>
    <col min="3073" max="3073" width="24" style="323" customWidth="1"/>
    <col min="3074" max="3074" width="37.77734375" style="323" customWidth="1"/>
    <col min="3075" max="3075" width="20.33203125" style="323" customWidth="1"/>
    <col min="3076" max="3076" width="11" style="323" customWidth="1"/>
    <col min="3077" max="3077" width="37.77734375" style="323" customWidth="1"/>
    <col min="3078" max="3328" width="8.88671875" style="323"/>
    <col min="3329" max="3329" width="24" style="323" customWidth="1"/>
    <col min="3330" max="3330" width="37.77734375" style="323" customWidth="1"/>
    <col min="3331" max="3331" width="20.33203125" style="323" customWidth="1"/>
    <col min="3332" max="3332" width="11" style="323" customWidth="1"/>
    <col min="3333" max="3333" width="37.77734375" style="323" customWidth="1"/>
    <col min="3334" max="3584" width="8.88671875" style="323"/>
    <col min="3585" max="3585" width="24" style="323" customWidth="1"/>
    <col min="3586" max="3586" width="37.77734375" style="323" customWidth="1"/>
    <col min="3587" max="3587" width="20.33203125" style="323" customWidth="1"/>
    <col min="3588" max="3588" width="11" style="323" customWidth="1"/>
    <col min="3589" max="3589" width="37.77734375" style="323" customWidth="1"/>
    <col min="3590" max="3840" width="8.88671875" style="323"/>
    <col min="3841" max="3841" width="24" style="323" customWidth="1"/>
    <col min="3842" max="3842" width="37.77734375" style="323" customWidth="1"/>
    <col min="3843" max="3843" width="20.33203125" style="323" customWidth="1"/>
    <col min="3844" max="3844" width="11" style="323" customWidth="1"/>
    <col min="3845" max="3845" width="37.77734375" style="323" customWidth="1"/>
    <col min="3846" max="4096" width="8.88671875" style="323"/>
    <col min="4097" max="4097" width="24" style="323" customWidth="1"/>
    <col min="4098" max="4098" width="37.77734375" style="323" customWidth="1"/>
    <col min="4099" max="4099" width="20.33203125" style="323" customWidth="1"/>
    <col min="4100" max="4100" width="11" style="323" customWidth="1"/>
    <col min="4101" max="4101" width="37.77734375" style="323" customWidth="1"/>
    <col min="4102" max="4352" width="8.88671875" style="323"/>
    <col min="4353" max="4353" width="24" style="323" customWidth="1"/>
    <col min="4354" max="4354" width="37.77734375" style="323" customWidth="1"/>
    <col min="4355" max="4355" width="20.33203125" style="323" customWidth="1"/>
    <col min="4356" max="4356" width="11" style="323" customWidth="1"/>
    <col min="4357" max="4357" width="37.77734375" style="323" customWidth="1"/>
    <col min="4358" max="4608" width="8.88671875" style="323"/>
    <col min="4609" max="4609" width="24" style="323" customWidth="1"/>
    <col min="4610" max="4610" width="37.77734375" style="323" customWidth="1"/>
    <col min="4611" max="4611" width="20.33203125" style="323" customWidth="1"/>
    <col min="4612" max="4612" width="11" style="323" customWidth="1"/>
    <col min="4613" max="4613" width="37.77734375" style="323" customWidth="1"/>
    <col min="4614" max="4864" width="8.88671875" style="323"/>
    <col min="4865" max="4865" width="24" style="323" customWidth="1"/>
    <col min="4866" max="4866" width="37.77734375" style="323" customWidth="1"/>
    <col min="4867" max="4867" width="20.33203125" style="323" customWidth="1"/>
    <col min="4868" max="4868" width="11" style="323" customWidth="1"/>
    <col min="4869" max="4869" width="37.77734375" style="323" customWidth="1"/>
    <col min="4870" max="5120" width="8.88671875" style="323"/>
    <col min="5121" max="5121" width="24" style="323" customWidth="1"/>
    <col min="5122" max="5122" width="37.77734375" style="323" customWidth="1"/>
    <col min="5123" max="5123" width="20.33203125" style="323" customWidth="1"/>
    <col min="5124" max="5124" width="11" style="323" customWidth="1"/>
    <col min="5125" max="5125" width="37.77734375" style="323" customWidth="1"/>
    <col min="5126" max="5376" width="8.88671875" style="323"/>
    <col min="5377" max="5377" width="24" style="323" customWidth="1"/>
    <col min="5378" max="5378" width="37.77734375" style="323" customWidth="1"/>
    <col min="5379" max="5379" width="20.33203125" style="323" customWidth="1"/>
    <col min="5380" max="5380" width="11" style="323" customWidth="1"/>
    <col min="5381" max="5381" width="37.77734375" style="323" customWidth="1"/>
    <col min="5382" max="5632" width="8.88671875" style="323"/>
    <col min="5633" max="5633" width="24" style="323" customWidth="1"/>
    <col min="5634" max="5634" width="37.77734375" style="323" customWidth="1"/>
    <col min="5635" max="5635" width="20.33203125" style="323" customWidth="1"/>
    <col min="5636" max="5636" width="11" style="323" customWidth="1"/>
    <col min="5637" max="5637" width="37.77734375" style="323" customWidth="1"/>
    <col min="5638" max="5888" width="8.88671875" style="323"/>
    <col min="5889" max="5889" width="24" style="323" customWidth="1"/>
    <col min="5890" max="5890" width="37.77734375" style="323" customWidth="1"/>
    <col min="5891" max="5891" width="20.33203125" style="323" customWidth="1"/>
    <col min="5892" max="5892" width="11" style="323" customWidth="1"/>
    <col min="5893" max="5893" width="37.77734375" style="323" customWidth="1"/>
    <col min="5894" max="6144" width="8.88671875" style="323"/>
    <col min="6145" max="6145" width="24" style="323" customWidth="1"/>
    <col min="6146" max="6146" width="37.77734375" style="323" customWidth="1"/>
    <col min="6147" max="6147" width="20.33203125" style="323" customWidth="1"/>
    <col min="6148" max="6148" width="11" style="323" customWidth="1"/>
    <col min="6149" max="6149" width="37.77734375" style="323" customWidth="1"/>
    <col min="6150" max="6400" width="8.88671875" style="323"/>
    <col min="6401" max="6401" width="24" style="323" customWidth="1"/>
    <col min="6402" max="6402" width="37.77734375" style="323" customWidth="1"/>
    <col min="6403" max="6403" width="20.33203125" style="323" customWidth="1"/>
    <col min="6404" max="6404" width="11" style="323" customWidth="1"/>
    <col min="6405" max="6405" width="37.77734375" style="323" customWidth="1"/>
    <col min="6406" max="6656" width="8.88671875" style="323"/>
    <col min="6657" max="6657" width="24" style="323" customWidth="1"/>
    <col min="6658" max="6658" width="37.77734375" style="323" customWidth="1"/>
    <col min="6659" max="6659" width="20.33203125" style="323" customWidth="1"/>
    <col min="6660" max="6660" width="11" style="323" customWidth="1"/>
    <col min="6661" max="6661" width="37.77734375" style="323" customWidth="1"/>
    <col min="6662" max="6912" width="8.88671875" style="323"/>
    <col min="6913" max="6913" width="24" style="323" customWidth="1"/>
    <col min="6914" max="6914" width="37.77734375" style="323" customWidth="1"/>
    <col min="6915" max="6915" width="20.33203125" style="323" customWidth="1"/>
    <col min="6916" max="6916" width="11" style="323" customWidth="1"/>
    <col min="6917" max="6917" width="37.77734375" style="323" customWidth="1"/>
    <col min="6918" max="7168" width="8.88671875" style="323"/>
    <col min="7169" max="7169" width="24" style="323" customWidth="1"/>
    <col min="7170" max="7170" width="37.77734375" style="323" customWidth="1"/>
    <col min="7171" max="7171" width="20.33203125" style="323" customWidth="1"/>
    <col min="7172" max="7172" width="11" style="323" customWidth="1"/>
    <col min="7173" max="7173" width="37.77734375" style="323" customWidth="1"/>
    <col min="7174" max="7424" width="8.88671875" style="323"/>
    <col min="7425" max="7425" width="24" style="323" customWidth="1"/>
    <col min="7426" max="7426" width="37.77734375" style="323" customWidth="1"/>
    <col min="7427" max="7427" width="20.33203125" style="323" customWidth="1"/>
    <col min="7428" max="7428" width="11" style="323" customWidth="1"/>
    <col min="7429" max="7429" width="37.77734375" style="323" customWidth="1"/>
    <col min="7430" max="7680" width="8.88671875" style="323"/>
    <col min="7681" max="7681" width="24" style="323" customWidth="1"/>
    <col min="7682" max="7682" width="37.77734375" style="323" customWidth="1"/>
    <col min="7683" max="7683" width="20.33203125" style="323" customWidth="1"/>
    <col min="7684" max="7684" width="11" style="323" customWidth="1"/>
    <col min="7685" max="7685" width="37.77734375" style="323" customWidth="1"/>
    <col min="7686" max="7936" width="8.88671875" style="323"/>
    <col min="7937" max="7937" width="24" style="323" customWidth="1"/>
    <col min="7938" max="7938" width="37.77734375" style="323" customWidth="1"/>
    <col min="7939" max="7939" width="20.33203125" style="323" customWidth="1"/>
    <col min="7940" max="7940" width="11" style="323" customWidth="1"/>
    <col min="7941" max="7941" width="37.77734375" style="323" customWidth="1"/>
    <col min="7942" max="8192" width="8.88671875" style="323"/>
    <col min="8193" max="8193" width="24" style="323" customWidth="1"/>
    <col min="8194" max="8194" width="37.77734375" style="323" customWidth="1"/>
    <col min="8195" max="8195" width="20.33203125" style="323" customWidth="1"/>
    <col min="8196" max="8196" width="11" style="323" customWidth="1"/>
    <col min="8197" max="8197" width="37.77734375" style="323" customWidth="1"/>
    <col min="8198" max="8448" width="8.88671875" style="323"/>
    <col min="8449" max="8449" width="24" style="323" customWidth="1"/>
    <col min="8450" max="8450" width="37.77734375" style="323" customWidth="1"/>
    <col min="8451" max="8451" width="20.33203125" style="323" customWidth="1"/>
    <col min="8452" max="8452" width="11" style="323" customWidth="1"/>
    <col min="8453" max="8453" width="37.77734375" style="323" customWidth="1"/>
    <col min="8454" max="8704" width="8.88671875" style="323"/>
    <col min="8705" max="8705" width="24" style="323" customWidth="1"/>
    <col min="8706" max="8706" width="37.77734375" style="323" customWidth="1"/>
    <col min="8707" max="8707" width="20.33203125" style="323" customWidth="1"/>
    <col min="8708" max="8708" width="11" style="323" customWidth="1"/>
    <col min="8709" max="8709" width="37.77734375" style="323" customWidth="1"/>
    <col min="8710" max="8960" width="8.88671875" style="323"/>
    <col min="8961" max="8961" width="24" style="323" customWidth="1"/>
    <col min="8962" max="8962" width="37.77734375" style="323" customWidth="1"/>
    <col min="8963" max="8963" width="20.33203125" style="323" customWidth="1"/>
    <col min="8964" max="8964" width="11" style="323" customWidth="1"/>
    <col min="8965" max="8965" width="37.77734375" style="323" customWidth="1"/>
    <col min="8966" max="9216" width="8.88671875" style="323"/>
    <col min="9217" max="9217" width="24" style="323" customWidth="1"/>
    <col min="9218" max="9218" width="37.77734375" style="323" customWidth="1"/>
    <col min="9219" max="9219" width="20.33203125" style="323" customWidth="1"/>
    <col min="9220" max="9220" width="11" style="323" customWidth="1"/>
    <col min="9221" max="9221" width="37.77734375" style="323" customWidth="1"/>
    <col min="9222" max="9472" width="8.88671875" style="323"/>
    <col min="9473" max="9473" width="24" style="323" customWidth="1"/>
    <col min="9474" max="9474" width="37.77734375" style="323" customWidth="1"/>
    <col min="9475" max="9475" width="20.33203125" style="323" customWidth="1"/>
    <col min="9476" max="9476" width="11" style="323" customWidth="1"/>
    <col min="9477" max="9477" width="37.77734375" style="323" customWidth="1"/>
    <col min="9478" max="9728" width="8.88671875" style="323"/>
    <col min="9729" max="9729" width="24" style="323" customWidth="1"/>
    <col min="9730" max="9730" width="37.77734375" style="323" customWidth="1"/>
    <col min="9731" max="9731" width="20.33203125" style="323" customWidth="1"/>
    <col min="9732" max="9732" width="11" style="323" customWidth="1"/>
    <col min="9733" max="9733" width="37.77734375" style="323" customWidth="1"/>
    <col min="9734" max="9984" width="8.88671875" style="323"/>
    <col min="9985" max="9985" width="24" style="323" customWidth="1"/>
    <col min="9986" max="9986" width="37.77734375" style="323" customWidth="1"/>
    <col min="9987" max="9987" width="20.33203125" style="323" customWidth="1"/>
    <col min="9988" max="9988" width="11" style="323" customWidth="1"/>
    <col min="9989" max="9989" width="37.77734375" style="323" customWidth="1"/>
    <col min="9990" max="10240" width="8.88671875" style="323"/>
    <col min="10241" max="10241" width="24" style="323" customWidth="1"/>
    <col min="10242" max="10242" width="37.77734375" style="323" customWidth="1"/>
    <col min="10243" max="10243" width="20.33203125" style="323" customWidth="1"/>
    <col min="10244" max="10244" width="11" style="323" customWidth="1"/>
    <col min="10245" max="10245" width="37.77734375" style="323" customWidth="1"/>
    <col min="10246" max="10496" width="8.88671875" style="323"/>
    <col min="10497" max="10497" width="24" style="323" customWidth="1"/>
    <col min="10498" max="10498" width="37.77734375" style="323" customWidth="1"/>
    <col min="10499" max="10499" width="20.33203125" style="323" customWidth="1"/>
    <col min="10500" max="10500" width="11" style="323" customWidth="1"/>
    <col min="10501" max="10501" width="37.77734375" style="323" customWidth="1"/>
    <col min="10502" max="10752" width="8.88671875" style="323"/>
    <col min="10753" max="10753" width="24" style="323" customWidth="1"/>
    <col min="10754" max="10754" width="37.77734375" style="323" customWidth="1"/>
    <col min="10755" max="10755" width="20.33203125" style="323" customWidth="1"/>
    <col min="10756" max="10756" width="11" style="323" customWidth="1"/>
    <col min="10757" max="10757" width="37.77734375" style="323" customWidth="1"/>
    <col min="10758" max="11008" width="8.88671875" style="323"/>
    <col min="11009" max="11009" width="24" style="323" customWidth="1"/>
    <col min="11010" max="11010" width="37.77734375" style="323" customWidth="1"/>
    <col min="11011" max="11011" width="20.33203125" style="323" customWidth="1"/>
    <col min="11012" max="11012" width="11" style="323" customWidth="1"/>
    <col min="11013" max="11013" width="37.77734375" style="323" customWidth="1"/>
    <col min="11014" max="11264" width="8.88671875" style="323"/>
    <col min="11265" max="11265" width="24" style="323" customWidth="1"/>
    <col min="11266" max="11266" width="37.77734375" style="323" customWidth="1"/>
    <col min="11267" max="11267" width="20.33203125" style="323" customWidth="1"/>
    <col min="11268" max="11268" width="11" style="323" customWidth="1"/>
    <col min="11269" max="11269" width="37.77734375" style="323" customWidth="1"/>
    <col min="11270" max="11520" width="8.88671875" style="323"/>
    <col min="11521" max="11521" width="24" style="323" customWidth="1"/>
    <col min="11522" max="11522" width="37.77734375" style="323" customWidth="1"/>
    <col min="11523" max="11523" width="20.33203125" style="323" customWidth="1"/>
    <col min="11524" max="11524" width="11" style="323" customWidth="1"/>
    <col min="11525" max="11525" width="37.77734375" style="323" customWidth="1"/>
    <col min="11526" max="11776" width="8.88671875" style="323"/>
    <col min="11777" max="11777" width="24" style="323" customWidth="1"/>
    <col min="11778" max="11778" width="37.77734375" style="323" customWidth="1"/>
    <col min="11779" max="11779" width="20.33203125" style="323" customWidth="1"/>
    <col min="11780" max="11780" width="11" style="323" customWidth="1"/>
    <col min="11781" max="11781" width="37.77734375" style="323" customWidth="1"/>
    <col min="11782" max="12032" width="8.88671875" style="323"/>
    <col min="12033" max="12033" width="24" style="323" customWidth="1"/>
    <col min="12034" max="12034" width="37.77734375" style="323" customWidth="1"/>
    <col min="12035" max="12035" width="20.33203125" style="323" customWidth="1"/>
    <col min="12036" max="12036" width="11" style="323" customWidth="1"/>
    <col min="12037" max="12037" width="37.77734375" style="323" customWidth="1"/>
    <col min="12038" max="12288" width="8.88671875" style="323"/>
    <col min="12289" max="12289" width="24" style="323" customWidth="1"/>
    <col min="12290" max="12290" width="37.77734375" style="323" customWidth="1"/>
    <col min="12291" max="12291" width="20.33203125" style="323" customWidth="1"/>
    <col min="12292" max="12292" width="11" style="323" customWidth="1"/>
    <col min="12293" max="12293" width="37.77734375" style="323" customWidth="1"/>
    <col min="12294" max="12544" width="8.88671875" style="323"/>
    <col min="12545" max="12545" width="24" style="323" customWidth="1"/>
    <col min="12546" max="12546" width="37.77734375" style="323" customWidth="1"/>
    <col min="12547" max="12547" width="20.33203125" style="323" customWidth="1"/>
    <col min="12548" max="12548" width="11" style="323" customWidth="1"/>
    <col min="12549" max="12549" width="37.77734375" style="323" customWidth="1"/>
    <col min="12550" max="12800" width="8.88671875" style="323"/>
    <col min="12801" max="12801" width="24" style="323" customWidth="1"/>
    <col min="12802" max="12802" width="37.77734375" style="323" customWidth="1"/>
    <col min="12803" max="12803" width="20.33203125" style="323" customWidth="1"/>
    <col min="12804" max="12804" width="11" style="323" customWidth="1"/>
    <col min="12805" max="12805" width="37.77734375" style="323" customWidth="1"/>
    <col min="12806" max="13056" width="8.88671875" style="323"/>
    <col min="13057" max="13057" width="24" style="323" customWidth="1"/>
    <col min="13058" max="13058" width="37.77734375" style="323" customWidth="1"/>
    <col min="13059" max="13059" width="20.33203125" style="323" customWidth="1"/>
    <col min="13060" max="13060" width="11" style="323" customWidth="1"/>
    <col min="13061" max="13061" width="37.77734375" style="323" customWidth="1"/>
    <col min="13062" max="13312" width="8.88671875" style="323"/>
    <col min="13313" max="13313" width="24" style="323" customWidth="1"/>
    <col min="13314" max="13314" width="37.77734375" style="323" customWidth="1"/>
    <col min="13315" max="13315" width="20.33203125" style="323" customWidth="1"/>
    <col min="13316" max="13316" width="11" style="323" customWidth="1"/>
    <col min="13317" max="13317" width="37.77734375" style="323" customWidth="1"/>
    <col min="13318" max="13568" width="8.88671875" style="323"/>
    <col min="13569" max="13569" width="24" style="323" customWidth="1"/>
    <col min="13570" max="13570" width="37.77734375" style="323" customWidth="1"/>
    <col min="13571" max="13571" width="20.33203125" style="323" customWidth="1"/>
    <col min="13572" max="13572" width="11" style="323" customWidth="1"/>
    <col min="13573" max="13573" width="37.77734375" style="323" customWidth="1"/>
    <col min="13574" max="13824" width="8.88671875" style="323"/>
    <col min="13825" max="13825" width="24" style="323" customWidth="1"/>
    <col min="13826" max="13826" width="37.77734375" style="323" customWidth="1"/>
    <col min="13827" max="13827" width="20.33203125" style="323" customWidth="1"/>
    <col min="13828" max="13828" width="11" style="323" customWidth="1"/>
    <col min="13829" max="13829" width="37.77734375" style="323" customWidth="1"/>
    <col min="13830" max="14080" width="8.88671875" style="323"/>
    <col min="14081" max="14081" width="24" style="323" customWidth="1"/>
    <col min="14082" max="14082" width="37.77734375" style="323" customWidth="1"/>
    <col min="14083" max="14083" width="20.33203125" style="323" customWidth="1"/>
    <col min="14084" max="14084" width="11" style="323" customWidth="1"/>
    <col min="14085" max="14085" width="37.77734375" style="323" customWidth="1"/>
    <col min="14086" max="14336" width="8.88671875" style="323"/>
    <col min="14337" max="14337" width="24" style="323" customWidth="1"/>
    <col min="14338" max="14338" width="37.77734375" style="323" customWidth="1"/>
    <col min="14339" max="14339" width="20.33203125" style="323" customWidth="1"/>
    <col min="14340" max="14340" width="11" style="323" customWidth="1"/>
    <col min="14341" max="14341" width="37.77734375" style="323" customWidth="1"/>
    <col min="14342" max="14592" width="8.88671875" style="323"/>
    <col min="14593" max="14593" width="24" style="323" customWidth="1"/>
    <col min="14594" max="14594" width="37.77734375" style="323" customWidth="1"/>
    <col min="14595" max="14595" width="20.33203125" style="323" customWidth="1"/>
    <col min="14596" max="14596" width="11" style="323" customWidth="1"/>
    <col min="14597" max="14597" width="37.77734375" style="323" customWidth="1"/>
    <col min="14598" max="14848" width="8.88671875" style="323"/>
    <col min="14849" max="14849" width="24" style="323" customWidth="1"/>
    <col min="14850" max="14850" width="37.77734375" style="323" customWidth="1"/>
    <col min="14851" max="14851" width="20.33203125" style="323" customWidth="1"/>
    <col min="14852" max="14852" width="11" style="323" customWidth="1"/>
    <col min="14853" max="14853" width="37.77734375" style="323" customWidth="1"/>
    <col min="14854" max="15104" width="8.88671875" style="323"/>
    <col min="15105" max="15105" width="24" style="323" customWidth="1"/>
    <col min="15106" max="15106" width="37.77734375" style="323" customWidth="1"/>
    <col min="15107" max="15107" width="20.33203125" style="323" customWidth="1"/>
    <col min="15108" max="15108" width="11" style="323" customWidth="1"/>
    <col min="15109" max="15109" width="37.77734375" style="323" customWidth="1"/>
    <col min="15110" max="15360" width="8.88671875" style="323"/>
    <col min="15361" max="15361" width="24" style="323" customWidth="1"/>
    <col min="15362" max="15362" width="37.77734375" style="323" customWidth="1"/>
    <col min="15363" max="15363" width="20.33203125" style="323" customWidth="1"/>
    <col min="15364" max="15364" width="11" style="323" customWidth="1"/>
    <col min="15365" max="15365" width="37.77734375" style="323" customWidth="1"/>
    <col min="15366" max="15616" width="8.88671875" style="323"/>
    <col min="15617" max="15617" width="24" style="323" customWidth="1"/>
    <col min="15618" max="15618" width="37.77734375" style="323" customWidth="1"/>
    <col min="15619" max="15619" width="20.33203125" style="323" customWidth="1"/>
    <col min="15620" max="15620" width="11" style="323" customWidth="1"/>
    <col min="15621" max="15621" width="37.77734375" style="323" customWidth="1"/>
    <col min="15622" max="15872" width="8.88671875" style="323"/>
    <col min="15873" max="15873" width="24" style="323" customWidth="1"/>
    <col min="15874" max="15874" width="37.77734375" style="323" customWidth="1"/>
    <col min="15875" max="15875" width="20.33203125" style="323" customWidth="1"/>
    <col min="15876" max="15876" width="11" style="323" customWidth="1"/>
    <col min="15877" max="15877" width="37.77734375" style="323" customWidth="1"/>
    <col min="15878" max="16128" width="8.88671875" style="323"/>
    <col min="16129" max="16129" width="24" style="323" customWidth="1"/>
    <col min="16130" max="16130" width="37.77734375" style="323" customWidth="1"/>
    <col min="16131" max="16131" width="20.33203125" style="323" customWidth="1"/>
    <col min="16132" max="16132" width="11" style="323" customWidth="1"/>
    <col min="16133" max="16133" width="37.77734375" style="323" customWidth="1"/>
    <col min="16134" max="16384" width="8.88671875" style="323"/>
  </cols>
  <sheetData>
    <row r="1" spans="1:10" ht="15.75">
      <c r="A1" s="985" t="s">
        <v>1149</v>
      </c>
      <c r="B1" s="985"/>
      <c r="C1" s="985"/>
    </row>
    <row r="2" spans="1:10">
      <c r="A2" s="382" t="s">
        <v>843</v>
      </c>
    </row>
    <row r="3" spans="1:10">
      <c r="A3" s="995" t="s">
        <v>844</v>
      </c>
      <c r="B3" s="995"/>
      <c r="C3" s="995"/>
      <c r="D3" s="995"/>
      <c r="E3" s="995"/>
    </row>
    <row r="5" spans="1:10" ht="15.75">
      <c r="A5" s="322" t="s">
        <v>791</v>
      </c>
      <c r="C5" s="324"/>
      <c r="E5" s="381"/>
    </row>
    <row r="6" spans="1:10" ht="15.75" thickBot="1"/>
    <row r="7" spans="1:10" ht="60" customHeight="1" thickBot="1">
      <c r="A7" s="383" t="s">
        <v>282</v>
      </c>
      <c r="B7" s="384" t="s">
        <v>290</v>
      </c>
      <c r="C7" s="384" t="s">
        <v>291</v>
      </c>
      <c r="D7" s="384" t="s">
        <v>292</v>
      </c>
      <c r="E7" s="385" t="s">
        <v>293</v>
      </c>
    </row>
    <row r="8" spans="1:10" ht="63">
      <c r="A8" s="1003" t="s">
        <v>141</v>
      </c>
      <c r="B8" s="386" t="s">
        <v>845</v>
      </c>
      <c r="C8" s="386" t="s">
        <v>846</v>
      </c>
      <c r="D8" s="386" t="s">
        <v>847</v>
      </c>
      <c r="E8" s="387" t="s">
        <v>848</v>
      </c>
    </row>
    <row r="9" spans="1:10" ht="63">
      <c r="A9" s="1004"/>
      <c r="B9" s="388" t="s">
        <v>849</v>
      </c>
      <c r="C9" s="389" t="s">
        <v>846</v>
      </c>
      <c r="D9" s="389" t="s">
        <v>847</v>
      </c>
      <c r="E9" s="390" t="s">
        <v>850</v>
      </c>
    </row>
    <row r="10" spans="1:10" ht="31.5">
      <c r="A10" s="1004"/>
      <c r="B10" s="391" t="s">
        <v>851</v>
      </c>
      <c r="C10" s="391" t="s">
        <v>852</v>
      </c>
      <c r="D10" s="391" t="s">
        <v>853</v>
      </c>
      <c r="E10" s="392" t="s">
        <v>854</v>
      </c>
    </row>
    <row r="11" spans="1:10" ht="15.75">
      <c r="A11" s="1004"/>
      <c r="B11" s="391" t="s">
        <v>855</v>
      </c>
      <c r="C11" s="391" t="s">
        <v>856</v>
      </c>
      <c r="D11" s="391" t="s">
        <v>857</v>
      </c>
      <c r="E11" s="392" t="s">
        <v>858</v>
      </c>
    </row>
    <row r="12" spans="1:10" s="347" customFormat="1" ht="31.5">
      <c r="A12" s="1004"/>
      <c r="B12" s="391" t="s">
        <v>859</v>
      </c>
      <c r="C12" s="391" t="s">
        <v>852</v>
      </c>
      <c r="D12" s="391" t="s">
        <v>847</v>
      </c>
      <c r="E12" s="392" t="s">
        <v>860</v>
      </c>
      <c r="F12" s="349"/>
      <c r="G12" s="349"/>
      <c r="H12" s="349"/>
      <c r="I12" s="349"/>
      <c r="J12" s="349"/>
    </row>
    <row r="13" spans="1:10" s="347" customFormat="1" ht="47.25">
      <c r="A13" s="1004"/>
      <c r="B13" s="391" t="s">
        <v>861</v>
      </c>
      <c r="C13" s="391" t="s">
        <v>852</v>
      </c>
      <c r="D13" s="391" t="s">
        <v>853</v>
      </c>
      <c r="E13" s="392" t="s">
        <v>862</v>
      </c>
      <c r="F13" s="349"/>
      <c r="G13" s="349"/>
      <c r="H13" s="349"/>
      <c r="I13" s="349"/>
      <c r="J13" s="349"/>
    </row>
    <row r="14" spans="1:10" s="347" customFormat="1" ht="47.25">
      <c r="A14" s="1004"/>
      <c r="B14" s="391" t="s">
        <v>863</v>
      </c>
      <c r="C14" s="391" t="s">
        <v>852</v>
      </c>
      <c r="D14" s="391" t="s">
        <v>847</v>
      </c>
      <c r="E14" s="392" t="s">
        <v>864</v>
      </c>
      <c r="F14" s="349"/>
      <c r="G14" s="349"/>
      <c r="H14" s="349"/>
      <c r="I14" s="349"/>
      <c r="J14" s="349"/>
    </row>
    <row r="15" spans="1:10" s="347" customFormat="1" ht="47.25">
      <c r="A15" s="1004"/>
      <c r="B15" s="393" t="s">
        <v>865</v>
      </c>
      <c r="C15" s="393" t="s">
        <v>846</v>
      </c>
      <c r="D15" s="391" t="s">
        <v>847</v>
      </c>
      <c r="E15" s="394" t="s">
        <v>866</v>
      </c>
      <c r="F15" s="349"/>
      <c r="G15" s="349"/>
      <c r="H15" s="349"/>
      <c r="I15" s="349"/>
      <c r="J15" s="349"/>
    </row>
    <row r="16" spans="1:10" s="347" customFormat="1" ht="31.5">
      <c r="A16" s="1004"/>
      <c r="B16" s="395" t="s">
        <v>867</v>
      </c>
      <c r="C16" s="396" t="s">
        <v>846</v>
      </c>
      <c r="D16" s="396" t="s">
        <v>868</v>
      </c>
      <c r="E16" s="397" t="s">
        <v>869</v>
      </c>
      <c r="F16" s="349"/>
      <c r="G16" s="349"/>
      <c r="H16" s="349"/>
      <c r="I16" s="349"/>
      <c r="J16" s="349"/>
    </row>
    <row r="17" spans="1:10" s="347" customFormat="1" ht="48" thickBot="1">
      <c r="A17" s="1005"/>
      <c r="B17" s="398" t="s">
        <v>870</v>
      </c>
      <c r="C17" s="398" t="s">
        <v>846</v>
      </c>
      <c r="D17" s="398" t="s">
        <v>857</v>
      </c>
      <c r="E17" s="399" t="s">
        <v>871</v>
      </c>
      <c r="F17" s="349"/>
      <c r="G17" s="349"/>
      <c r="H17" s="349"/>
      <c r="I17" s="349"/>
      <c r="J17" s="349"/>
    </row>
    <row r="18" spans="1:10" s="347" customFormat="1" ht="15" customHeight="1">
      <c r="A18" s="996" t="s">
        <v>294</v>
      </c>
      <c r="B18" s="400" t="s">
        <v>872</v>
      </c>
      <c r="C18" s="338" t="s">
        <v>846</v>
      </c>
      <c r="D18" s="338" t="s">
        <v>873</v>
      </c>
      <c r="E18" s="401" t="s">
        <v>874</v>
      </c>
      <c r="F18" s="158"/>
      <c r="G18" s="158"/>
      <c r="H18" s="402"/>
      <c r="I18" s="349"/>
      <c r="J18" s="349"/>
    </row>
    <row r="19" spans="1:10" s="347" customFormat="1" ht="31.5">
      <c r="A19" s="997"/>
      <c r="B19" s="396" t="s">
        <v>875</v>
      </c>
      <c r="C19" s="396" t="s">
        <v>846</v>
      </c>
      <c r="D19" s="403" t="s">
        <v>876</v>
      </c>
      <c r="E19" s="404" t="s">
        <v>877</v>
      </c>
      <c r="F19" s="349"/>
      <c r="G19" s="349"/>
      <c r="H19" s="349"/>
      <c r="I19" s="349"/>
      <c r="J19" s="349"/>
    </row>
    <row r="20" spans="1:10" s="347" customFormat="1" ht="63">
      <c r="A20" s="997"/>
      <c r="B20" s="396" t="s">
        <v>878</v>
      </c>
      <c r="C20" s="396" t="s">
        <v>846</v>
      </c>
      <c r="D20" s="396" t="s">
        <v>879</v>
      </c>
      <c r="E20" s="397" t="s">
        <v>880</v>
      </c>
      <c r="F20" s="349"/>
      <c r="G20" s="349"/>
      <c r="H20" s="349"/>
      <c r="I20" s="349"/>
      <c r="J20" s="349"/>
    </row>
    <row r="21" spans="1:10" s="347" customFormat="1" ht="30">
      <c r="A21" s="997"/>
      <c r="B21" s="405" t="s">
        <v>881</v>
      </c>
      <c r="C21" s="366" t="s">
        <v>846</v>
      </c>
      <c r="D21" s="366" t="s">
        <v>882</v>
      </c>
      <c r="E21" s="352" t="s">
        <v>883</v>
      </c>
      <c r="F21" s="349"/>
      <c r="G21" s="349"/>
      <c r="H21" s="349"/>
      <c r="I21" s="349"/>
      <c r="J21" s="349"/>
    </row>
    <row r="22" spans="1:10" s="347" customFormat="1" ht="47.25">
      <c r="A22" s="997"/>
      <c r="B22" s="391" t="s">
        <v>884</v>
      </c>
      <c r="C22" s="391" t="s">
        <v>846</v>
      </c>
      <c r="D22" s="391" t="s">
        <v>873</v>
      </c>
      <c r="E22" s="397" t="s">
        <v>885</v>
      </c>
      <c r="F22" s="349"/>
      <c r="G22" s="349"/>
      <c r="H22" s="349"/>
      <c r="I22" s="349"/>
      <c r="J22" s="349"/>
    </row>
    <row r="23" spans="1:10" s="347" customFormat="1" ht="48" thickBot="1">
      <c r="A23" s="998"/>
      <c r="B23" s="406" t="s">
        <v>886</v>
      </c>
      <c r="C23" s="406" t="s">
        <v>856</v>
      </c>
      <c r="D23" s="406" t="s">
        <v>887</v>
      </c>
      <c r="E23" s="399" t="s">
        <v>888</v>
      </c>
      <c r="F23" s="349"/>
      <c r="G23" s="349"/>
      <c r="H23" s="349"/>
      <c r="I23" s="349"/>
      <c r="J23" s="349"/>
    </row>
    <row r="24" spans="1:10" s="347" customFormat="1" ht="47.25">
      <c r="A24" s="999" t="s">
        <v>140</v>
      </c>
      <c r="B24" s="338" t="s">
        <v>889</v>
      </c>
      <c r="C24" s="338" t="s">
        <v>846</v>
      </c>
      <c r="D24" s="338" t="s">
        <v>890</v>
      </c>
      <c r="E24" s="387" t="s">
        <v>891</v>
      </c>
      <c r="F24" s="349"/>
      <c r="G24" s="349"/>
      <c r="H24" s="349"/>
      <c r="I24" s="349"/>
      <c r="J24" s="349"/>
    </row>
    <row r="25" spans="1:10" s="347" customFormat="1" ht="47.25">
      <c r="A25" s="1000"/>
      <c r="B25" s="396" t="s">
        <v>889</v>
      </c>
      <c r="C25" s="396" t="s">
        <v>846</v>
      </c>
      <c r="D25" s="396" t="s">
        <v>892</v>
      </c>
      <c r="E25" s="407" t="s">
        <v>893</v>
      </c>
      <c r="F25" s="349"/>
      <c r="G25" s="349"/>
      <c r="H25" s="349"/>
      <c r="I25" s="349"/>
      <c r="J25" s="349"/>
    </row>
    <row r="26" spans="1:10" s="347" customFormat="1" ht="63">
      <c r="A26" s="1000"/>
      <c r="B26" s="396" t="s">
        <v>894</v>
      </c>
      <c r="C26" s="396" t="s">
        <v>846</v>
      </c>
      <c r="D26" s="396" t="s">
        <v>794</v>
      </c>
      <c r="E26" s="407" t="s">
        <v>895</v>
      </c>
      <c r="F26" s="349"/>
      <c r="G26" s="349"/>
      <c r="H26" s="349"/>
      <c r="I26" s="349"/>
      <c r="J26" s="349"/>
    </row>
    <row r="27" spans="1:10" s="347" customFormat="1" ht="15.75">
      <c r="A27" s="1000"/>
      <c r="B27" s="408" t="s">
        <v>896</v>
      </c>
      <c r="C27" s="396" t="s">
        <v>846</v>
      </c>
      <c r="D27" s="396" t="s">
        <v>794</v>
      </c>
      <c r="E27" s="1002" t="s">
        <v>850</v>
      </c>
      <c r="F27" s="349"/>
      <c r="G27" s="349"/>
      <c r="H27" s="349"/>
      <c r="I27" s="349"/>
      <c r="J27" s="349"/>
    </row>
    <row r="28" spans="1:10" s="347" customFormat="1" ht="15.75">
      <c r="A28" s="1000"/>
      <c r="B28" s="408" t="s">
        <v>894</v>
      </c>
      <c r="C28" s="396" t="s">
        <v>846</v>
      </c>
      <c r="D28" s="396" t="s">
        <v>794</v>
      </c>
      <c r="E28" s="1002"/>
      <c r="F28" s="349"/>
      <c r="G28" s="349"/>
      <c r="H28" s="349"/>
      <c r="I28" s="349"/>
      <c r="J28" s="349"/>
    </row>
    <row r="29" spans="1:10" s="347" customFormat="1" ht="15.75">
      <c r="A29" s="1000"/>
      <c r="B29" s="408" t="s">
        <v>897</v>
      </c>
      <c r="C29" s="396" t="s">
        <v>846</v>
      </c>
      <c r="D29" s="396" t="s">
        <v>794</v>
      </c>
      <c r="E29" s="1002"/>
      <c r="F29" s="349"/>
      <c r="G29" s="349"/>
      <c r="H29" s="349"/>
      <c r="I29" s="349"/>
      <c r="J29" s="349"/>
    </row>
    <row r="30" spans="1:10" s="347" customFormat="1" ht="78.75">
      <c r="A30" s="1000"/>
      <c r="B30" s="396" t="s">
        <v>898</v>
      </c>
      <c r="C30" s="396" t="s">
        <v>846</v>
      </c>
      <c r="D30" s="396" t="s">
        <v>806</v>
      </c>
      <c r="E30" s="397" t="s">
        <v>899</v>
      </c>
      <c r="F30" s="349"/>
      <c r="G30" s="349"/>
      <c r="H30" s="349"/>
      <c r="I30" s="349"/>
      <c r="J30" s="349"/>
    </row>
    <row r="31" spans="1:10" s="347" customFormat="1" ht="63">
      <c r="A31" s="1000"/>
      <c r="B31" s="396" t="s">
        <v>900</v>
      </c>
      <c r="C31" s="396" t="s">
        <v>846</v>
      </c>
      <c r="D31" s="396" t="s">
        <v>806</v>
      </c>
      <c r="E31" s="397" t="s">
        <v>899</v>
      </c>
      <c r="F31" s="349"/>
      <c r="G31" s="349"/>
      <c r="H31" s="349"/>
      <c r="I31" s="349"/>
      <c r="J31" s="349"/>
    </row>
    <row r="32" spans="1:10" s="347" customFormat="1" ht="63">
      <c r="A32" s="1000"/>
      <c r="B32" s="396" t="s">
        <v>901</v>
      </c>
      <c r="C32" s="396" t="s">
        <v>846</v>
      </c>
      <c r="D32" s="396" t="s">
        <v>806</v>
      </c>
      <c r="E32" s="397" t="s">
        <v>899</v>
      </c>
      <c r="F32" s="349"/>
      <c r="G32" s="349"/>
      <c r="H32" s="349"/>
      <c r="I32" s="349"/>
      <c r="J32" s="349"/>
    </row>
    <row r="33" spans="1:10" s="347" customFormat="1" ht="126.75" thickBot="1">
      <c r="A33" s="1001"/>
      <c r="B33" s="398" t="s">
        <v>902</v>
      </c>
      <c r="C33" s="398" t="s">
        <v>846</v>
      </c>
      <c r="D33" s="398" t="s">
        <v>806</v>
      </c>
      <c r="E33" s="399" t="s">
        <v>903</v>
      </c>
      <c r="F33" s="349"/>
      <c r="G33" s="349"/>
      <c r="H33" s="349"/>
      <c r="I33" s="349"/>
      <c r="J33" s="349"/>
    </row>
    <row r="34" spans="1:10" s="347" customFormat="1" ht="31.5">
      <c r="A34" s="999" t="s">
        <v>287</v>
      </c>
      <c r="B34" s="338" t="s">
        <v>904</v>
      </c>
      <c r="C34" s="338" t="s">
        <v>905</v>
      </c>
      <c r="D34" s="338" t="s">
        <v>853</v>
      </c>
      <c r="E34" s="339" t="s">
        <v>906</v>
      </c>
      <c r="F34" s="349"/>
      <c r="G34" s="349"/>
      <c r="H34" s="349"/>
      <c r="I34" s="349"/>
      <c r="J34" s="349"/>
    </row>
    <row r="35" spans="1:10" s="347" customFormat="1" ht="45.75" thickBot="1">
      <c r="A35" s="1001"/>
      <c r="B35" s="409" t="s">
        <v>907</v>
      </c>
      <c r="C35" s="409" t="s">
        <v>846</v>
      </c>
      <c r="D35" s="409" t="s">
        <v>853</v>
      </c>
      <c r="E35" s="410" t="s">
        <v>908</v>
      </c>
      <c r="F35" s="349"/>
      <c r="G35" s="349"/>
      <c r="H35" s="349"/>
      <c r="I35" s="349"/>
      <c r="J35" s="349"/>
    </row>
    <row r="36" spans="1:10" s="347" customFormat="1" ht="15.75">
      <c r="A36" s="999" t="s">
        <v>909</v>
      </c>
      <c r="B36" s="338" t="s">
        <v>910</v>
      </c>
      <c r="C36" s="338" t="s">
        <v>846</v>
      </c>
      <c r="D36" s="338" t="s">
        <v>911</v>
      </c>
      <c r="E36" s="1008" t="s">
        <v>912</v>
      </c>
      <c r="F36" s="349"/>
      <c r="G36" s="349"/>
      <c r="H36" s="349"/>
      <c r="I36" s="349"/>
      <c r="J36" s="349"/>
    </row>
    <row r="37" spans="1:10" s="347" customFormat="1" ht="15.75">
      <c r="A37" s="1000"/>
      <c r="B37" s="396" t="s">
        <v>913</v>
      </c>
      <c r="C37" s="396" t="s">
        <v>846</v>
      </c>
      <c r="D37" s="396" t="s">
        <v>914</v>
      </c>
      <c r="E37" s="1009"/>
      <c r="F37" s="349"/>
      <c r="G37" s="349"/>
      <c r="H37" s="349"/>
      <c r="I37" s="349"/>
      <c r="J37" s="349"/>
    </row>
    <row r="38" spans="1:10" s="347" customFormat="1" ht="47.25">
      <c r="A38" s="1000"/>
      <c r="B38" s="396" t="s">
        <v>915</v>
      </c>
      <c r="C38" s="396" t="s">
        <v>846</v>
      </c>
      <c r="D38" s="396" t="s">
        <v>868</v>
      </c>
      <c r="E38" s="397" t="s">
        <v>916</v>
      </c>
      <c r="F38" s="349"/>
      <c r="G38" s="349"/>
      <c r="H38" s="349"/>
      <c r="I38" s="349"/>
      <c r="J38" s="349"/>
    </row>
    <row r="39" spans="1:10" s="347" customFormat="1" ht="47.25">
      <c r="A39" s="1000"/>
      <c r="B39" s="411" t="s">
        <v>917</v>
      </c>
      <c r="C39" s="396" t="s">
        <v>846</v>
      </c>
      <c r="D39" s="396" t="s">
        <v>847</v>
      </c>
      <c r="E39" s="397" t="s">
        <v>918</v>
      </c>
      <c r="F39" s="349"/>
      <c r="G39" s="349"/>
      <c r="H39" s="349"/>
      <c r="I39" s="349"/>
      <c r="J39" s="349"/>
    </row>
    <row r="40" spans="1:10" s="347" customFormat="1" ht="47.25">
      <c r="A40" s="1000"/>
      <c r="B40" s="396" t="s">
        <v>919</v>
      </c>
      <c r="C40" s="396" t="s">
        <v>846</v>
      </c>
      <c r="D40" s="396" t="s">
        <v>847</v>
      </c>
      <c r="E40" s="407" t="s">
        <v>893</v>
      </c>
      <c r="F40" s="349"/>
      <c r="G40" s="349"/>
      <c r="H40" s="349"/>
      <c r="I40" s="349"/>
      <c r="J40" s="349"/>
    </row>
    <row r="41" spans="1:10" s="347" customFormat="1" ht="47.25">
      <c r="A41" s="1000"/>
      <c r="B41" s="353" t="s">
        <v>920</v>
      </c>
      <c r="C41" s="412" t="s">
        <v>846</v>
      </c>
      <c r="D41" s="412" t="s">
        <v>868</v>
      </c>
      <c r="E41" s="413" t="s">
        <v>921</v>
      </c>
      <c r="F41" s="349"/>
      <c r="G41" s="349"/>
      <c r="H41" s="349"/>
      <c r="I41" s="349"/>
      <c r="J41" s="349"/>
    </row>
    <row r="42" spans="1:10" s="347" customFormat="1" ht="63">
      <c r="A42" s="1000"/>
      <c r="B42" s="391" t="s">
        <v>922</v>
      </c>
      <c r="C42" s="391" t="s">
        <v>846</v>
      </c>
      <c r="D42" s="391" t="s">
        <v>847</v>
      </c>
      <c r="E42" s="397" t="s">
        <v>923</v>
      </c>
      <c r="F42" s="349"/>
      <c r="G42" s="349"/>
      <c r="H42" s="349"/>
      <c r="I42" s="349"/>
      <c r="J42" s="349"/>
    </row>
    <row r="43" spans="1:10" s="347" customFormat="1" ht="15.75">
      <c r="A43" s="1000"/>
      <c r="B43" s="414" t="s">
        <v>924</v>
      </c>
      <c r="C43" s="396" t="s">
        <v>846</v>
      </c>
      <c r="D43" s="396" t="s">
        <v>794</v>
      </c>
      <c r="E43" s="1007" t="s">
        <v>925</v>
      </c>
      <c r="F43" s="349"/>
      <c r="G43" s="349"/>
      <c r="H43" s="349"/>
      <c r="I43" s="349"/>
      <c r="J43" s="349"/>
    </row>
    <row r="44" spans="1:10" s="347" customFormat="1" ht="16.5" thickBot="1">
      <c r="A44" s="1020"/>
      <c r="B44" s="415" t="s">
        <v>926</v>
      </c>
      <c r="C44" s="342" t="s">
        <v>846</v>
      </c>
      <c r="D44" s="342" t="s">
        <v>868</v>
      </c>
      <c r="E44" s="1010"/>
      <c r="F44" s="349"/>
      <c r="G44" s="349"/>
      <c r="H44" s="349"/>
      <c r="I44" s="349"/>
      <c r="J44" s="349"/>
    </row>
    <row r="45" spans="1:10" s="347" customFormat="1" ht="63">
      <c r="A45" s="1011" t="s">
        <v>139</v>
      </c>
      <c r="B45" s="337" t="s">
        <v>927</v>
      </c>
      <c r="C45" s="337" t="s">
        <v>846</v>
      </c>
      <c r="D45" s="337" t="s">
        <v>928</v>
      </c>
      <c r="E45" s="416" t="s">
        <v>929</v>
      </c>
      <c r="F45" s="349"/>
      <c r="G45" s="349"/>
      <c r="H45" s="349"/>
      <c r="I45" s="349"/>
      <c r="J45" s="349"/>
    </row>
    <row r="46" spans="1:10" s="347" customFormat="1" ht="32.25" thickBot="1">
      <c r="A46" s="1012"/>
      <c r="B46" s="406" t="s">
        <v>930</v>
      </c>
      <c r="C46" s="406" t="s">
        <v>846</v>
      </c>
      <c r="D46" s="406" t="s">
        <v>892</v>
      </c>
      <c r="E46" s="399" t="s">
        <v>931</v>
      </c>
      <c r="F46" s="349"/>
      <c r="G46" s="349"/>
      <c r="H46" s="349"/>
      <c r="I46" s="349"/>
      <c r="J46" s="349"/>
    </row>
    <row r="47" spans="1:10" s="347" customFormat="1" ht="31.5">
      <c r="A47" s="1013" t="s">
        <v>136</v>
      </c>
      <c r="B47" s="417" t="s">
        <v>932</v>
      </c>
      <c r="C47" s="338" t="s">
        <v>846</v>
      </c>
      <c r="D47" s="338" t="s">
        <v>813</v>
      </c>
      <c r="E47" s="1016" t="s">
        <v>933</v>
      </c>
      <c r="F47" s="349"/>
      <c r="G47" s="349"/>
      <c r="H47" s="349"/>
      <c r="I47" s="349"/>
      <c r="J47" s="349"/>
    </row>
    <row r="48" spans="1:10" s="347" customFormat="1" ht="47.25">
      <c r="A48" s="1014"/>
      <c r="B48" s="418" t="s">
        <v>934</v>
      </c>
      <c r="C48" s="396" t="s">
        <v>846</v>
      </c>
      <c r="D48" s="396" t="s">
        <v>835</v>
      </c>
      <c r="E48" s="1017"/>
      <c r="F48" s="349"/>
      <c r="G48" s="349"/>
      <c r="H48" s="349"/>
      <c r="I48" s="349"/>
      <c r="J48" s="349"/>
    </row>
    <row r="49" spans="1:10" s="347" customFormat="1" ht="31.5">
      <c r="A49" s="1014"/>
      <c r="B49" s="419" t="s">
        <v>935</v>
      </c>
      <c r="C49" s="396" t="s">
        <v>846</v>
      </c>
      <c r="D49" s="396" t="s">
        <v>936</v>
      </c>
      <c r="E49" s="1018"/>
      <c r="F49" s="349"/>
      <c r="G49" s="349"/>
      <c r="H49" s="349"/>
      <c r="I49" s="349"/>
      <c r="J49" s="349"/>
    </row>
    <row r="50" spans="1:10" s="347" customFormat="1" ht="31.5">
      <c r="A50" s="1014"/>
      <c r="B50" s="396" t="s">
        <v>937</v>
      </c>
      <c r="C50" s="396" t="s">
        <v>846</v>
      </c>
      <c r="D50" s="396" t="s">
        <v>813</v>
      </c>
      <c r="E50" s="1019" t="s">
        <v>938</v>
      </c>
      <c r="F50" s="349"/>
      <c r="G50" s="349"/>
      <c r="H50" s="349"/>
      <c r="I50" s="349"/>
      <c r="J50" s="349"/>
    </row>
    <row r="51" spans="1:10" s="347" customFormat="1" ht="31.5">
      <c r="A51" s="1014"/>
      <c r="B51" s="418" t="s">
        <v>939</v>
      </c>
      <c r="C51" s="396" t="s">
        <v>846</v>
      </c>
      <c r="D51" s="396" t="s">
        <v>835</v>
      </c>
      <c r="E51" s="1019"/>
      <c r="F51" s="349"/>
      <c r="G51" s="349"/>
      <c r="H51" s="349"/>
      <c r="I51" s="349"/>
      <c r="J51" s="349"/>
    </row>
    <row r="52" spans="1:10" s="347" customFormat="1" ht="31.5">
      <c r="A52" s="1014"/>
      <c r="B52" s="420" t="s">
        <v>940</v>
      </c>
      <c r="C52" s="396" t="s">
        <v>846</v>
      </c>
      <c r="D52" s="396" t="s">
        <v>813</v>
      </c>
      <c r="E52" s="1019"/>
      <c r="F52" s="349"/>
      <c r="G52" s="349"/>
      <c r="H52" s="349"/>
      <c r="I52" s="349"/>
      <c r="J52" s="349"/>
    </row>
    <row r="53" spans="1:10" s="347" customFormat="1" ht="31.5">
      <c r="A53" s="1014"/>
      <c r="B53" s="418" t="s">
        <v>941</v>
      </c>
      <c r="C53" s="396" t="s">
        <v>846</v>
      </c>
      <c r="D53" s="396" t="s">
        <v>813</v>
      </c>
      <c r="E53" s="1019"/>
      <c r="F53" s="349"/>
      <c r="G53" s="349"/>
      <c r="H53" s="349"/>
      <c r="I53" s="349"/>
      <c r="J53" s="349"/>
    </row>
    <row r="54" spans="1:10" s="347" customFormat="1" ht="78.75">
      <c r="A54" s="1014"/>
      <c r="B54" s="411" t="s">
        <v>942</v>
      </c>
      <c r="C54" s="396" t="s">
        <v>846</v>
      </c>
      <c r="D54" s="396" t="s">
        <v>813</v>
      </c>
      <c r="E54" s="407" t="s">
        <v>938</v>
      </c>
      <c r="F54" s="349"/>
      <c r="G54" s="349"/>
      <c r="H54" s="349"/>
      <c r="I54" s="349"/>
      <c r="J54" s="349"/>
    </row>
    <row r="55" spans="1:10" s="347" customFormat="1" ht="31.5">
      <c r="A55" s="1014"/>
      <c r="B55" s="391" t="s">
        <v>943</v>
      </c>
      <c r="C55" s="391" t="s">
        <v>846</v>
      </c>
      <c r="D55" s="391" t="s">
        <v>813</v>
      </c>
      <c r="E55" s="392" t="s">
        <v>944</v>
      </c>
      <c r="F55" s="349"/>
      <c r="G55" s="349"/>
      <c r="H55" s="349"/>
      <c r="I55" s="349"/>
      <c r="J55" s="349"/>
    </row>
    <row r="56" spans="1:10" s="347" customFormat="1" ht="63.75" thickBot="1">
      <c r="A56" s="1015"/>
      <c r="B56" s="421" t="s">
        <v>945</v>
      </c>
      <c r="C56" s="421" t="s">
        <v>905</v>
      </c>
      <c r="D56" s="421" t="s">
        <v>813</v>
      </c>
      <c r="E56" s="422" t="s">
        <v>946</v>
      </c>
      <c r="F56" s="349"/>
      <c r="G56" s="349"/>
      <c r="H56" s="349"/>
      <c r="I56" s="349"/>
      <c r="J56" s="349"/>
    </row>
    <row r="57" spans="1:10" s="347" customFormat="1" ht="15.75">
      <c r="A57" s="1021" t="s">
        <v>137</v>
      </c>
      <c r="B57" s="423" t="s">
        <v>947</v>
      </c>
      <c r="C57" s="363" t="s">
        <v>846</v>
      </c>
      <c r="D57" s="363" t="s">
        <v>794</v>
      </c>
      <c r="E57" s="1006" t="s">
        <v>948</v>
      </c>
      <c r="F57" s="349"/>
      <c r="G57" s="349"/>
      <c r="H57" s="349"/>
      <c r="I57" s="349"/>
      <c r="J57" s="349"/>
    </row>
    <row r="58" spans="1:10" s="347" customFormat="1" ht="60" customHeight="1">
      <c r="A58" s="1022"/>
      <c r="B58" s="414" t="s">
        <v>949</v>
      </c>
      <c r="C58" s="366" t="s">
        <v>846</v>
      </c>
      <c r="D58" s="366" t="s">
        <v>928</v>
      </c>
      <c r="E58" s="1007"/>
      <c r="F58" s="349"/>
      <c r="G58" s="349"/>
      <c r="H58" s="349"/>
      <c r="I58" s="349"/>
      <c r="J58" s="349"/>
    </row>
    <row r="59" spans="1:10" s="347" customFormat="1" ht="15.75">
      <c r="A59" s="1022"/>
      <c r="B59" s="414" t="s">
        <v>950</v>
      </c>
      <c r="C59" s="366" t="s">
        <v>846</v>
      </c>
      <c r="D59" s="366" t="s">
        <v>806</v>
      </c>
      <c r="E59" s="1007"/>
      <c r="F59" s="349"/>
      <c r="G59" s="349"/>
      <c r="H59" s="349"/>
      <c r="I59" s="349"/>
      <c r="J59" s="349"/>
    </row>
    <row r="60" spans="1:10" s="347" customFormat="1" ht="15.75">
      <c r="A60" s="1022"/>
      <c r="B60" s="414" t="s">
        <v>951</v>
      </c>
      <c r="C60" s="366" t="s">
        <v>846</v>
      </c>
      <c r="D60" s="366" t="s">
        <v>806</v>
      </c>
      <c r="E60" s="1007"/>
      <c r="F60" s="349"/>
      <c r="G60" s="349"/>
      <c r="H60" s="349"/>
      <c r="I60" s="349"/>
      <c r="J60" s="349"/>
    </row>
    <row r="61" spans="1:10" s="347" customFormat="1" ht="15.75">
      <c r="A61" s="1022"/>
      <c r="B61" s="414" t="s">
        <v>952</v>
      </c>
      <c r="C61" s="366" t="s">
        <v>846</v>
      </c>
      <c r="D61" s="366" t="s">
        <v>806</v>
      </c>
      <c r="E61" s="1007"/>
      <c r="F61" s="349"/>
      <c r="G61" s="349"/>
      <c r="H61" s="349"/>
      <c r="I61" s="349"/>
      <c r="J61" s="349"/>
    </row>
    <row r="62" spans="1:10" s="347" customFormat="1" ht="15.75">
      <c r="A62" s="1022"/>
      <c r="B62" s="414" t="s">
        <v>953</v>
      </c>
      <c r="C62" s="366" t="s">
        <v>846</v>
      </c>
      <c r="D62" s="366" t="s">
        <v>794</v>
      </c>
      <c r="E62" s="1007"/>
      <c r="F62" s="349"/>
      <c r="G62" s="349"/>
      <c r="H62" s="349"/>
      <c r="I62" s="349"/>
      <c r="J62" s="349"/>
    </row>
    <row r="63" spans="1:10" s="347" customFormat="1" ht="63">
      <c r="A63" s="1022"/>
      <c r="B63" s="351" t="s">
        <v>954</v>
      </c>
      <c r="C63" s="366" t="s">
        <v>846</v>
      </c>
      <c r="D63" s="366" t="s">
        <v>955</v>
      </c>
      <c r="E63" s="407" t="s">
        <v>848</v>
      </c>
      <c r="F63" s="349"/>
      <c r="G63" s="349"/>
      <c r="H63" s="349"/>
      <c r="I63" s="349"/>
      <c r="J63" s="349"/>
    </row>
    <row r="64" spans="1:10" s="347" customFormat="1" ht="75">
      <c r="A64" s="1022"/>
      <c r="B64" s="424" t="s">
        <v>956</v>
      </c>
      <c r="C64" s="366" t="s">
        <v>846</v>
      </c>
      <c r="D64" s="366" t="s">
        <v>806</v>
      </c>
      <c r="E64" s="425" t="s">
        <v>957</v>
      </c>
      <c r="F64" s="349"/>
      <c r="G64" s="349"/>
      <c r="H64" s="349"/>
      <c r="I64" s="349"/>
      <c r="J64" s="349"/>
    </row>
    <row r="65" spans="1:10" s="347" customFormat="1" ht="45">
      <c r="A65" s="1022"/>
      <c r="B65" s="424" t="s">
        <v>958</v>
      </c>
      <c r="C65" s="366" t="s">
        <v>846</v>
      </c>
      <c r="D65" s="366" t="s">
        <v>806</v>
      </c>
      <c r="E65" s="425" t="s">
        <v>959</v>
      </c>
      <c r="F65" s="349"/>
      <c r="G65" s="349"/>
      <c r="H65" s="349"/>
      <c r="I65" s="349"/>
      <c r="J65" s="349"/>
    </row>
    <row r="66" spans="1:10" s="347" customFormat="1" ht="30">
      <c r="A66" s="1022"/>
      <c r="B66" s="373" t="s">
        <v>960</v>
      </c>
      <c r="C66" s="373" t="s">
        <v>961</v>
      </c>
      <c r="D66" s="373" t="s">
        <v>962</v>
      </c>
      <c r="E66" s="367" t="s">
        <v>963</v>
      </c>
      <c r="F66" s="349"/>
      <c r="G66" s="349"/>
      <c r="H66" s="349"/>
      <c r="I66" s="349"/>
      <c r="J66" s="349"/>
    </row>
    <row r="67" spans="1:10" s="347" customFormat="1" ht="30">
      <c r="A67" s="1022"/>
      <c r="B67" s="373" t="s">
        <v>964</v>
      </c>
      <c r="C67" s="373" t="s">
        <v>965</v>
      </c>
      <c r="D67" s="373" t="s">
        <v>966</v>
      </c>
      <c r="E67" s="367" t="s">
        <v>963</v>
      </c>
      <c r="F67" s="349"/>
      <c r="G67" s="349"/>
      <c r="H67" s="349"/>
      <c r="I67" s="349"/>
      <c r="J67" s="349"/>
    </row>
    <row r="68" spans="1:10" s="347" customFormat="1" ht="30">
      <c r="A68" s="1022"/>
      <c r="B68" s="373" t="s">
        <v>967</v>
      </c>
      <c r="C68" s="373" t="s">
        <v>968</v>
      </c>
      <c r="D68" s="373" t="s">
        <v>890</v>
      </c>
      <c r="E68" s="367" t="s">
        <v>969</v>
      </c>
      <c r="F68" s="349"/>
      <c r="G68" s="349"/>
      <c r="H68" s="349"/>
      <c r="I68" s="349"/>
      <c r="J68" s="349"/>
    </row>
    <row r="69" spans="1:10" ht="45">
      <c r="A69" s="1022"/>
      <c r="B69" s="405" t="s">
        <v>970</v>
      </c>
      <c r="C69" s="366" t="s">
        <v>846</v>
      </c>
      <c r="D69" s="405" t="s">
        <v>882</v>
      </c>
      <c r="E69" s="426" t="s">
        <v>971</v>
      </c>
    </row>
    <row r="70" spans="1:10" ht="60">
      <c r="A70" s="1022"/>
      <c r="B70" s="366" t="s">
        <v>972</v>
      </c>
      <c r="C70" s="366" t="s">
        <v>846</v>
      </c>
      <c r="D70" s="351" t="s">
        <v>973</v>
      </c>
      <c r="E70" s="427" t="s">
        <v>974</v>
      </c>
    </row>
    <row r="71" spans="1:10" ht="30.75" thickBot="1">
      <c r="A71" s="1023"/>
      <c r="B71" s="428" t="s">
        <v>975</v>
      </c>
      <c r="C71" s="374" t="s">
        <v>846</v>
      </c>
      <c r="D71" s="374" t="s">
        <v>976</v>
      </c>
      <c r="E71" s="429" t="s">
        <v>977</v>
      </c>
    </row>
    <row r="73" spans="1:10">
      <c r="B73" s="430"/>
      <c r="C73" s="430"/>
      <c r="D73" s="430"/>
      <c r="E73" s="430"/>
    </row>
    <row r="74" spans="1:10">
      <c r="C74" s="430"/>
      <c r="D74" s="430"/>
      <c r="E74" s="430"/>
    </row>
    <row r="75" spans="1:10">
      <c r="B75" s="430"/>
      <c r="C75" s="430"/>
      <c r="D75" s="430"/>
      <c r="E75" s="430"/>
    </row>
    <row r="76" spans="1:10" ht="15.75">
      <c r="B76"/>
      <c r="C76" s="430"/>
      <c r="D76" s="430"/>
      <c r="E76" s="430"/>
    </row>
    <row r="77" spans="1:10">
      <c r="B77" s="431"/>
      <c r="C77" s="430"/>
      <c r="D77" s="430"/>
      <c r="E77" s="430"/>
    </row>
    <row r="78" spans="1:10">
      <c r="C78" s="432"/>
    </row>
    <row r="79" spans="1:10">
      <c r="B79" s="432"/>
      <c r="C79" s="432"/>
    </row>
    <row r="80" spans="1:10">
      <c r="B80" s="432"/>
      <c r="C80" s="432"/>
    </row>
    <row r="81" spans="2:2">
      <c r="B81" s="432"/>
    </row>
    <row r="82" spans="2:2" ht="15.75">
      <c r="B82"/>
    </row>
    <row r="85" spans="2:2">
      <c r="B85" s="433"/>
    </row>
    <row r="86" spans="2:2">
      <c r="B86" s="432"/>
    </row>
    <row r="87" spans="2:2">
      <c r="B87" s="432"/>
    </row>
    <row r="88" spans="2:2">
      <c r="B88" s="433"/>
    </row>
    <row r="89" spans="2:2">
      <c r="B89" s="432"/>
    </row>
    <row r="90" spans="2:2">
      <c r="B90" s="432"/>
    </row>
    <row r="91" spans="2:2" ht="15.75">
      <c r="B91"/>
    </row>
    <row r="98" spans="3:4">
      <c r="D98" s="434"/>
    </row>
    <row r="99" spans="3:4">
      <c r="C99" s="434"/>
    </row>
    <row r="100" spans="3:4">
      <c r="D100" s="434"/>
    </row>
  </sheetData>
  <mergeCells count="16">
    <mergeCell ref="A34:A35"/>
    <mergeCell ref="A8:A17"/>
    <mergeCell ref="E57:E62"/>
    <mergeCell ref="E36:E37"/>
    <mergeCell ref="E43:E44"/>
    <mergeCell ref="A45:A46"/>
    <mergeCell ref="A47:A56"/>
    <mergeCell ref="E47:E49"/>
    <mergeCell ref="E50:E53"/>
    <mergeCell ref="A36:A44"/>
    <mergeCell ref="A57:A71"/>
    <mergeCell ref="A1:C1"/>
    <mergeCell ref="A3:E3"/>
    <mergeCell ref="A18:A23"/>
    <mergeCell ref="A24:A33"/>
    <mergeCell ref="E27:E29"/>
  </mergeCells>
  <printOptions horizontalCentered="1"/>
  <pageMargins left="0.70866141732283472" right="0.70866141732283472" top="0.74803149606299213" bottom="0.74803149606299213" header="0.31496062992125984" footer="0.31496062992125984"/>
  <pageSetup paperSize="9" scale="52" fitToHeight="2" orientation="portrait" horizontalDpi="300" r:id="rId1"/>
  <headerFooter>
    <oddFooter>&amp;L&amp;F&amp;R&amp;A</oddFooter>
  </headerFooter>
  <rowBreaks count="1" manualBreakCount="1">
    <brk id="57" max="16383" man="1"/>
  </rowBreaks>
</worksheet>
</file>

<file path=xl/worksheets/sheet19.xml><?xml version="1.0" encoding="utf-8"?>
<worksheet xmlns="http://schemas.openxmlformats.org/spreadsheetml/2006/main" xmlns:r="http://schemas.openxmlformats.org/officeDocument/2006/relationships">
  <sheetPr codeName="Sheet19"/>
  <dimension ref="A1:J253"/>
  <sheetViews>
    <sheetView view="pageBreakPreview" topLeftCell="A199" zoomScale="60" zoomScaleNormal="100" workbookViewId="0">
      <selection activeCell="G18" sqref="G18"/>
    </sheetView>
  </sheetViews>
  <sheetFormatPr defaultRowHeight="15"/>
  <cols>
    <col min="1" max="1" width="36.33203125" style="438" customWidth="1"/>
    <col min="2" max="2" width="14.21875" style="438" customWidth="1"/>
    <col min="3" max="3" width="8.88671875" style="438"/>
    <col min="4" max="4" width="10" style="438" customWidth="1"/>
    <col min="5" max="5" width="21.33203125" style="438" customWidth="1"/>
    <col min="6" max="256" width="8.88671875" style="438"/>
    <col min="257" max="257" width="31.109375" style="438" customWidth="1"/>
    <col min="258" max="258" width="14.21875" style="438" customWidth="1"/>
    <col min="259" max="259" width="8.88671875" style="438"/>
    <col min="260" max="260" width="10" style="438" customWidth="1"/>
    <col min="261" max="261" width="21.33203125" style="438" customWidth="1"/>
    <col min="262" max="512" width="8.88671875" style="438"/>
    <col min="513" max="513" width="31.109375" style="438" customWidth="1"/>
    <col min="514" max="514" width="14.21875" style="438" customWidth="1"/>
    <col min="515" max="515" width="8.88671875" style="438"/>
    <col min="516" max="516" width="10" style="438" customWidth="1"/>
    <col min="517" max="517" width="21.33203125" style="438" customWidth="1"/>
    <col min="518" max="768" width="8.88671875" style="438"/>
    <col min="769" max="769" width="31.109375" style="438" customWidth="1"/>
    <col min="770" max="770" width="14.21875" style="438" customWidth="1"/>
    <col min="771" max="771" width="8.88671875" style="438"/>
    <col min="772" max="772" width="10" style="438" customWidth="1"/>
    <col min="773" max="773" width="21.33203125" style="438" customWidth="1"/>
    <col min="774" max="1024" width="8.88671875" style="438"/>
    <col min="1025" max="1025" width="31.109375" style="438" customWidth="1"/>
    <col min="1026" max="1026" width="14.21875" style="438" customWidth="1"/>
    <col min="1027" max="1027" width="8.88671875" style="438"/>
    <col min="1028" max="1028" width="10" style="438" customWidth="1"/>
    <col min="1029" max="1029" width="21.33203125" style="438" customWidth="1"/>
    <col min="1030" max="1280" width="8.88671875" style="438"/>
    <col min="1281" max="1281" width="31.109375" style="438" customWidth="1"/>
    <col min="1282" max="1282" width="14.21875" style="438" customWidth="1"/>
    <col min="1283" max="1283" width="8.88671875" style="438"/>
    <col min="1284" max="1284" width="10" style="438" customWidth="1"/>
    <col min="1285" max="1285" width="21.33203125" style="438" customWidth="1"/>
    <col min="1286" max="1536" width="8.88671875" style="438"/>
    <col min="1537" max="1537" width="31.109375" style="438" customWidth="1"/>
    <col min="1538" max="1538" width="14.21875" style="438" customWidth="1"/>
    <col min="1539" max="1539" width="8.88671875" style="438"/>
    <col min="1540" max="1540" width="10" style="438" customWidth="1"/>
    <col min="1541" max="1541" width="21.33203125" style="438" customWidth="1"/>
    <col min="1542" max="1792" width="8.88671875" style="438"/>
    <col min="1793" max="1793" width="31.109375" style="438" customWidth="1"/>
    <col min="1794" max="1794" width="14.21875" style="438" customWidth="1"/>
    <col min="1795" max="1795" width="8.88671875" style="438"/>
    <col min="1796" max="1796" width="10" style="438" customWidth="1"/>
    <col min="1797" max="1797" width="21.33203125" style="438" customWidth="1"/>
    <col min="1798" max="2048" width="8.88671875" style="438"/>
    <col min="2049" max="2049" width="31.109375" style="438" customWidth="1"/>
    <col min="2050" max="2050" width="14.21875" style="438" customWidth="1"/>
    <col min="2051" max="2051" width="8.88671875" style="438"/>
    <col min="2052" max="2052" width="10" style="438" customWidth="1"/>
    <col min="2053" max="2053" width="21.33203125" style="438" customWidth="1"/>
    <col min="2054" max="2304" width="8.88671875" style="438"/>
    <col min="2305" max="2305" width="31.109375" style="438" customWidth="1"/>
    <col min="2306" max="2306" width="14.21875" style="438" customWidth="1"/>
    <col min="2307" max="2307" width="8.88671875" style="438"/>
    <col min="2308" max="2308" width="10" style="438" customWidth="1"/>
    <col min="2309" max="2309" width="21.33203125" style="438" customWidth="1"/>
    <col min="2310" max="2560" width="8.88671875" style="438"/>
    <col min="2561" max="2561" width="31.109375" style="438" customWidth="1"/>
    <col min="2562" max="2562" width="14.21875" style="438" customWidth="1"/>
    <col min="2563" max="2563" width="8.88671875" style="438"/>
    <col min="2564" max="2564" width="10" style="438" customWidth="1"/>
    <col min="2565" max="2565" width="21.33203125" style="438" customWidth="1"/>
    <col min="2566" max="2816" width="8.88671875" style="438"/>
    <col min="2817" max="2817" width="31.109375" style="438" customWidth="1"/>
    <col min="2818" max="2818" width="14.21875" style="438" customWidth="1"/>
    <col min="2819" max="2819" width="8.88671875" style="438"/>
    <col min="2820" max="2820" width="10" style="438" customWidth="1"/>
    <col min="2821" max="2821" width="21.33203125" style="438" customWidth="1"/>
    <col min="2822" max="3072" width="8.88671875" style="438"/>
    <col min="3073" max="3073" width="31.109375" style="438" customWidth="1"/>
    <col min="3074" max="3074" width="14.21875" style="438" customWidth="1"/>
    <col min="3075" max="3075" width="8.88671875" style="438"/>
    <col min="3076" max="3076" width="10" style="438" customWidth="1"/>
    <col min="3077" max="3077" width="21.33203125" style="438" customWidth="1"/>
    <col min="3078" max="3328" width="8.88671875" style="438"/>
    <col min="3329" max="3329" width="31.109375" style="438" customWidth="1"/>
    <col min="3330" max="3330" width="14.21875" style="438" customWidth="1"/>
    <col min="3331" max="3331" width="8.88671875" style="438"/>
    <col min="3332" max="3332" width="10" style="438" customWidth="1"/>
    <col min="3333" max="3333" width="21.33203125" style="438" customWidth="1"/>
    <col min="3334" max="3584" width="8.88671875" style="438"/>
    <col min="3585" max="3585" width="31.109375" style="438" customWidth="1"/>
    <col min="3586" max="3586" width="14.21875" style="438" customWidth="1"/>
    <col min="3587" max="3587" width="8.88671875" style="438"/>
    <col min="3588" max="3588" width="10" style="438" customWidth="1"/>
    <col min="3589" max="3589" width="21.33203125" style="438" customWidth="1"/>
    <col min="3590" max="3840" width="8.88671875" style="438"/>
    <col min="3841" max="3841" width="31.109375" style="438" customWidth="1"/>
    <col min="3842" max="3842" width="14.21875" style="438" customWidth="1"/>
    <col min="3843" max="3843" width="8.88671875" style="438"/>
    <col min="3844" max="3844" width="10" style="438" customWidth="1"/>
    <col min="3845" max="3845" width="21.33203125" style="438" customWidth="1"/>
    <col min="3846" max="4096" width="8.88671875" style="438"/>
    <col min="4097" max="4097" width="31.109375" style="438" customWidth="1"/>
    <col min="4098" max="4098" width="14.21875" style="438" customWidth="1"/>
    <col min="4099" max="4099" width="8.88671875" style="438"/>
    <col min="4100" max="4100" width="10" style="438" customWidth="1"/>
    <col min="4101" max="4101" width="21.33203125" style="438" customWidth="1"/>
    <col min="4102" max="4352" width="8.88671875" style="438"/>
    <col min="4353" max="4353" width="31.109375" style="438" customWidth="1"/>
    <col min="4354" max="4354" width="14.21875" style="438" customWidth="1"/>
    <col min="4355" max="4355" width="8.88671875" style="438"/>
    <col min="4356" max="4356" width="10" style="438" customWidth="1"/>
    <col min="4357" max="4357" width="21.33203125" style="438" customWidth="1"/>
    <col min="4358" max="4608" width="8.88671875" style="438"/>
    <col min="4609" max="4609" width="31.109375" style="438" customWidth="1"/>
    <col min="4610" max="4610" width="14.21875" style="438" customWidth="1"/>
    <col min="4611" max="4611" width="8.88671875" style="438"/>
    <col min="4612" max="4612" width="10" style="438" customWidth="1"/>
    <col min="4613" max="4613" width="21.33203125" style="438" customWidth="1"/>
    <col min="4614" max="4864" width="8.88671875" style="438"/>
    <col min="4865" max="4865" width="31.109375" style="438" customWidth="1"/>
    <col min="4866" max="4866" width="14.21875" style="438" customWidth="1"/>
    <col min="4867" max="4867" width="8.88671875" style="438"/>
    <col min="4868" max="4868" width="10" style="438" customWidth="1"/>
    <col min="4869" max="4869" width="21.33203125" style="438" customWidth="1"/>
    <col min="4870" max="5120" width="8.88671875" style="438"/>
    <col min="5121" max="5121" width="31.109375" style="438" customWidth="1"/>
    <col min="5122" max="5122" width="14.21875" style="438" customWidth="1"/>
    <col min="5123" max="5123" width="8.88671875" style="438"/>
    <col min="5124" max="5124" width="10" style="438" customWidth="1"/>
    <col min="5125" max="5125" width="21.33203125" style="438" customWidth="1"/>
    <col min="5126" max="5376" width="8.88671875" style="438"/>
    <col min="5377" max="5377" width="31.109375" style="438" customWidth="1"/>
    <col min="5378" max="5378" width="14.21875" style="438" customWidth="1"/>
    <col min="5379" max="5379" width="8.88671875" style="438"/>
    <col min="5380" max="5380" width="10" style="438" customWidth="1"/>
    <col min="5381" max="5381" width="21.33203125" style="438" customWidth="1"/>
    <col min="5382" max="5632" width="8.88671875" style="438"/>
    <col min="5633" max="5633" width="31.109375" style="438" customWidth="1"/>
    <col min="5634" max="5634" width="14.21875" style="438" customWidth="1"/>
    <col min="5635" max="5635" width="8.88671875" style="438"/>
    <col min="5636" max="5636" width="10" style="438" customWidth="1"/>
    <col min="5637" max="5637" width="21.33203125" style="438" customWidth="1"/>
    <col min="5638" max="5888" width="8.88671875" style="438"/>
    <col min="5889" max="5889" width="31.109375" style="438" customWidth="1"/>
    <col min="5890" max="5890" width="14.21875" style="438" customWidth="1"/>
    <col min="5891" max="5891" width="8.88671875" style="438"/>
    <col min="5892" max="5892" width="10" style="438" customWidth="1"/>
    <col min="5893" max="5893" width="21.33203125" style="438" customWidth="1"/>
    <col min="5894" max="6144" width="8.88671875" style="438"/>
    <col min="6145" max="6145" width="31.109375" style="438" customWidth="1"/>
    <col min="6146" max="6146" width="14.21875" style="438" customWidth="1"/>
    <col min="6147" max="6147" width="8.88671875" style="438"/>
    <col min="6148" max="6148" width="10" style="438" customWidth="1"/>
    <col min="6149" max="6149" width="21.33203125" style="438" customWidth="1"/>
    <col min="6150" max="6400" width="8.88671875" style="438"/>
    <col min="6401" max="6401" width="31.109375" style="438" customWidth="1"/>
    <col min="6402" max="6402" width="14.21875" style="438" customWidth="1"/>
    <col min="6403" max="6403" width="8.88671875" style="438"/>
    <col min="6404" max="6404" width="10" style="438" customWidth="1"/>
    <col min="6405" max="6405" width="21.33203125" style="438" customWidth="1"/>
    <col min="6406" max="6656" width="8.88671875" style="438"/>
    <col min="6657" max="6657" width="31.109375" style="438" customWidth="1"/>
    <col min="6658" max="6658" width="14.21875" style="438" customWidth="1"/>
    <col min="6659" max="6659" width="8.88671875" style="438"/>
    <col min="6660" max="6660" width="10" style="438" customWidth="1"/>
    <col min="6661" max="6661" width="21.33203125" style="438" customWidth="1"/>
    <col min="6662" max="6912" width="8.88671875" style="438"/>
    <col min="6913" max="6913" width="31.109375" style="438" customWidth="1"/>
    <col min="6914" max="6914" width="14.21875" style="438" customWidth="1"/>
    <col min="6915" max="6915" width="8.88671875" style="438"/>
    <col min="6916" max="6916" width="10" style="438" customWidth="1"/>
    <col min="6917" max="6917" width="21.33203125" style="438" customWidth="1"/>
    <col min="6918" max="7168" width="8.88671875" style="438"/>
    <col min="7169" max="7169" width="31.109375" style="438" customWidth="1"/>
    <col min="7170" max="7170" width="14.21875" style="438" customWidth="1"/>
    <col min="7171" max="7171" width="8.88671875" style="438"/>
    <col min="7172" max="7172" width="10" style="438" customWidth="1"/>
    <col min="7173" max="7173" width="21.33203125" style="438" customWidth="1"/>
    <col min="7174" max="7424" width="8.88671875" style="438"/>
    <col min="7425" max="7425" width="31.109375" style="438" customWidth="1"/>
    <col min="7426" max="7426" width="14.21875" style="438" customWidth="1"/>
    <col min="7427" max="7427" width="8.88671875" style="438"/>
    <col min="7428" max="7428" width="10" style="438" customWidth="1"/>
    <col min="7429" max="7429" width="21.33203125" style="438" customWidth="1"/>
    <col min="7430" max="7680" width="8.88671875" style="438"/>
    <col min="7681" max="7681" width="31.109375" style="438" customWidth="1"/>
    <col min="7682" max="7682" width="14.21875" style="438" customWidth="1"/>
    <col min="7683" max="7683" width="8.88671875" style="438"/>
    <col min="7684" max="7684" width="10" style="438" customWidth="1"/>
    <col min="7685" max="7685" width="21.33203125" style="438" customWidth="1"/>
    <col min="7686" max="7936" width="8.88671875" style="438"/>
    <col min="7937" max="7937" width="31.109375" style="438" customWidth="1"/>
    <col min="7938" max="7938" width="14.21875" style="438" customWidth="1"/>
    <col min="7939" max="7939" width="8.88671875" style="438"/>
    <col min="7940" max="7940" width="10" style="438" customWidth="1"/>
    <col min="7941" max="7941" width="21.33203125" style="438" customWidth="1"/>
    <col min="7942" max="8192" width="8.88671875" style="438"/>
    <col min="8193" max="8193" width="31.109375" style="438" customWidth="1"/>
    <col min="8194" max="8194" width="14.21875" style="438" customWidth="1"/>
    <col min="8195" max="8195" width="8.88671875" style="438"/>
    <col min="8196" max="8196" width="10" style="438" customWidth="1"/>
    <col min="8197" max="8197" width="21.33203125" style="438" customWidth="1"/>
    <col min="8198" max="8448" width="8.88671875" style="438"/>
    <col min="8449" max="8449" width="31.109375" style="438" customWidth="1"/>
    <col min="8450" max="8450" width="14.21875" style="438" customWidth="1"/>
    <col min="8451" max="8451" width="8.88671875" style="438"/>
    <col min="8452" max="8452" width="10" style="438" customWidth="1"/>
    <col min="8453" max="8453" width="21.33203125" style="438" customWidth="1"/>
    <col min="8454" max="8704" width="8.88671875" style="438"/>
    <col min="8705" max="8705" width="31.109375" style="438" customWidth="1"/>
    <col min="8706" max="8706" width="14.21875" style="438" customWidth="1"/>
    <col min="8707" max="8707" width="8.88671875" style="438"/>
    <col min="8708" max="8708" width="10" style="438" customWidth="1"/>
    <col min="8709" max="8709" width="21.33203125" style="438" customWidth="1"/>
    <col min="8710" max="8960" width="8.88671875" style="438"/>
    <col min="8961" max="8961" width="31.109375" style="438" customWidth="1"/>
    <col min="8962" max="8962" width="14.21875" style="438" customWidth="1"/>
    <col min="8963" max="8963" width="8.88671875" style="438"/>
    <col min="8964" max="8964" width="10" style="438" customWidth="1"/>
    <col min="8965" max="8965" width="21.33203125" style="438" customWidth="1"/>
    <col min="8966" max="9216" width="8.88671875" style="438"/>
    <col min="9217" max="9217" width="31.109375" style="438" customWidth="1"/>
    <col min="9218" max="9218" width="14.21875" style="438" customWidth="1"/>
    <col min="9219" max="9219" width="8.88671875" style="438"/>
    <col min="9220" max="9220" width="10" style="438" customWidth="1"/>
    <col min="9221" max="9221" width="21.33203125" style="438" customWidth="1"/>
    <col min="9222" max="9472" width="8.88671875" style="438"/>
    <col min="9473" max="9473" width="31.109375" style="438" customWidth="1"/>
    <col min="9474" max="9474" width="14.21875" style="438" customWidth="1"/>
    <col min="9475" max="9475" width="8.88671875" style="438"/>
    <col min="9476" max="9476" width="10" style="438" customWidth="1"/>
    <col min="9477" max="9477" width="21.33203125" style="438" customWidth="1"/>
    <col min="9478" max="9728" width="8.88671875" style="438"/>
    <col min="9729" max="9729" width="31.109375" style="438" customWidth="1"/>
    <col min="9730" max="9730" width="14.21875" style="438" customWidth="1"/>
    <col min="9731" max="9731" width="8.88671875" style="438"/>
    <col min="9732" max="9732" width="10" style="438" customWidth="1"/>
    <col min="9733" max="9733" width="21.33203125" style="438" customWidth="1"/>
    <col min="9734" max="9984" width="8.88671875" style="438"/>
    <col min="9985" max="9985" width="31.109375" style="438" customWidth="1"/>
    <col min="9986" max="9986" width="14.21875" style="438" customWidth="1"/>
    <col min="9987" max="9987" width="8.88671875" style="438"/>
    <col min="9988" max="9988" width="10" style="438" customWidth="1"/>
    <col min="9989" max="9989" width="21.33203125" style="438" customWidth="1"/>
    <col min="9990" max="10240" width="8.88671875" style="438"/>
    <col min="10241" max="10241" width="31.109375" style="438" customWidth="1"/>
    <col min="10242" max="10242" width="14.21875" style="438" customWidth="1"/>
    <col min="10243" max="10243" width="8.88671875" style="438"/>
    <col min="10244" max="10244" width="10" style="438" customWidth="1"/>
    <col min="10245" max="10245" width="21.33203125" style="438" customWidth="1"/>
    <col min="10246" max="10496" width="8.88671875" style="438"/>
    <col min="10497" max="10497" width="31.109375" style="438" customWidth="1"/>
    <col min="10498" max="10498" width="14.21875" style="438" customWidth="1"/>
    <col min="10499" max="10499" width="8.88671875" style="438"/>
    <col min="10500" max="10500" width="10" style="438" customWidth="1"/>
    <col min="10501" max="10501" width="21.33203125" style="438" customWidth="1"/>
    <col min="10502" max="10752" width="8.88671875" style="438"/>
    <col min="10753" max="10753" width="31.109375" style="438" customWidth="1"/>
    <col min="10754" max="10754" width="14.21875" style="438" customWidth="1"/>
    <col min="10755" max="10755" width="8.88671875" style="438"/>
    <col min="10756" max="10756" width="10" style="438" customWidth="1"/>
    <col min="10757" max="10757" width="21.33203125" style="438" customWidth="1"/>
    <col min="10758" max="11008" width="8.88671875" style="438"/>
    <col min="11009" max="11009" width="31.109375" style="438" customWidth="1"/>
    <col min="11010" max="11010" width="14.21875" style="438" customWidth="1"/>
    <col min="11011" max="11011" width="8.88671875" style="438"/>
    <col min="11012" max="11012" width="10" style="438" customWidth="1"/>
    <col min="11013" max="11013" width="21.33203125" style="438" customWidth="1"/>
    <col min="11014" max="11264" width="8.88671875" style="438"/>
    <col min="11265" max="11265" width="31.109375" style="438" customWidth="1"/>
    <col min="11266" max="11266" width="14.21875" style="438" customWidth="1"/>
    <col min="11267" max="11267" width="8.88671875" style="438"/>
    <col min="11268" max="11268" width="10" style="438" customWidth="1"/>
    <col min="11269" max="11269" width="21.33203125" style="438" customWidth="1"/>
    <col min="11270" max="11520" width="8.88671875" style="438"/>
    <col min="11521" max="11521" width="31.109375" style="438" customWidth="1"/>
    <col min="11522" max="11522" width="14.21875" style="438" customWidth="1"/>
    <col min="11523" max="11523" width="8.88671875" style="438"/>
    <col min="11524" max="11524" width="10" style="438" customWidth="1"/>
    <col min="11525" max="11525" width="21.33203125" style="438" customWidth="1"/>
    <col min="11526" max="11776" width="8.88671875" style="438"/>
    <col min="11777" max="11777" width="31.109375" style="438" customWidth="1"/>
    <col min="11778" max="11778" width="14.21875" style="438" customWidth="1"/>
    <col min="11779" max="11779" width="8.88671875" style="438"/>
    <col min="11780" max="11780" width="10" style="438" customWidth="1"/>
    <col min="11781" max="11781" width="21.33203125" style="438" customWidth="1"/>
    <col min="11782" max="12032" width="8.88671875" style="438"/>
    <col min="12033" max="12033" width="31.109375" style="438" customWidth="1"/>
    <col min="12034" max="12034" width="14.21875" style="438" customWidth="1"/>
    <col min="12035" max="12035" width="8.88671875" style="438"/>
    <col min="12036" max="12036" width="10" style="438" customWidth="1"/>
    <col min="12037" max="12037" width="21.33203125" style="438" customWidth="1"/>
    <col min="12038" max="12288" width="8.88671875" style="438"/>
    <col min="12289" max="12289" width="31.109375" style="438" customWidth="1"/>
    <col min="12290" max="12290" width="14.21875" style="438" customWidth="1"/>
    <col min="12291" max="12291" width="8.88671875" style="438"/>
    <col min="12292" max="12292" width="10" style="438" customWidth="1"/>
    <col min="12293" max="12293" width="21.33203125" style="438" customWidth="1"/>
    <col min="12294" max="12544" width="8.88671875" style="438"/>
    <col min="12545" max="12545" width="31.109375" style="438" customWidth="1"/>
    <col min="12546" max="12546" width="14.21875" style="438" customWidth="1"/>
    <col min="12547" max="12547" width="8.88671875" style="438"/>
    <col min="12548" max="12548" width="10" style="438" customWidth="1"/>
    <col min="12549" max="12549" width="21.33203125" style="438" customWidth="1"/>
    <col min="12550" max="12800" width="8.88671875" style="438"/>
    <col min="12801" max="12801" width="31.109375" style="438" customWidth="1"/>
    <col min="12802" max="12802" width="14.21875" style="438" customWidth="1"/>
    <col min="12803" max="12803" width="8.88671875" style="438"/>
    <col min="12804" max="12804" width="10" style="438" customWidth="1"/>
    <col min="12805" max="12805" width="21.33203125" style="438" customWidth="1"/>
    <col min="12806" max="13056" width="8.88671875" style="438"/>
    <col min="13057" max="13057" width="31.109375" style="438" customWidth="1"/>
    <col min="13058" max="13058" width="14.21875" style="438" customWidth="1"/>
    <col min="13059" max="13059" width="8.88671875" style="438"/>
    <col min="13060" max="13060" width="10" style="438" customWidth="1"/>
    <col min="13061" max="13061" width="21.33203125" style="438" customWidth="1"/>
    <col min="13062" max="13312" width="8.88671875" style="438"/>
    <col min="13313" max="13313" width="31.109375" style="438" customWidth="1"/>
    <col min="13314" max="13314" width="14.21875" style="438" customWidth="1"/>
    <col min="13315" max="13315" width="8.88671875" style="438"/>
    <col min="13316" max="13316" width="10" style="438" customWidth="1"/>
    <col min="13317" max="13317" width="21.33203125" style="438" customWidth="1"/>
    <col min="13318" max="13568" width="8.88671875" style="438"/>
    <col min="13569" max="13569" width="31.109375" style="438" customWidth="1"/>
    <col min="13570" max="13570" width="14.21875" style="438" customWidth="1"/>
    <col min="13571" max="13571" width="8.88671875" style="438"/>
    <col min="13572" max="13572" width="10" style="438" customWidth="1"/>
    <col min="13573" max="13573" width="21.33203125" style="438" customWidth="1"/>
    <col min="13574" max="13824" width="8.88671875" style="438"/>
    <col min="13825" max="13825" width="31.109375" style="438" customWidth="1"/>
    <col min="13826" max="13826" width="14.21875" style="438" customWidth="1"/>
    <col min="13827" max="13827" width="8.88671875" style="438"/>
    <col min="13828" max="13828" width="10" style="438" customWidth="1"/>
    <col min="13829" max="13829" width="21.33203125" style="438" customWidth="1"/>
    <col min="13830" max="14080" width="8.88671875" style="438"/>
    <col min="14081" max="14081" width="31.109375" style="438" customWidth="1"/>
    <col min="14082" max="14082" width="14.21875" style="438" customWidth="1"/>
    <col min="14083" max="14083" width="8.88671875" style="438"/>
    <col min="14084" max="14084" width="10" style="438" customWidth="1"/>
    <col min="14085" max="14085" width="21.33203125" style="438" customWidth="1"/>
    <col min="14086" max="14336" width="8.88671875" style="438"/>
    <col min="14337" max="14337" width="31.109375" style="438" customWidth="1"/>
    <col min="14338" max="14338" width="14.21875" style="438" customWidth="1"/>
    <col min="14339" max="14339" width="8.88671875" style="438"/>
    <col min="14340" max="14340" width="10" style="438" customWidth="1"/>
    <col min="14341" max="14341" width="21.33203125" style="438" customWidth="1"/>
    <col min="14342" max="14592" width="8.88671875" style="438"/>
    <col min="14593" max="14593" width="31.109375" style="438" customWidth="1"/>
    <col min="14594" max="14594" width="14.21875" style="438" customWidth="1"/>
    <col min="14595" max="14595" width="8.88671875" style="438"/>
    <col min="14596" max="14596" width="10" style="438" customWidth="1"/>
    <col min="14597" max="14597" width="21.33203125" style="438" customWidth="1"/>
    <col min="14598" max="14848" width="8.88671875" style="438"/>
    <col min="14849" max="14849" width="31.109375" style="438" customWidth="1"/>
    <col min="14850" max="14850" width="14.21875" style="438" customWidth="1"/>
    <col min="14851" max="14851" width="8.88671875" style="438"/>
    <col min="14852" max="14852" width="10" style="438" customWidth="1"/>
    <col min="14853" max="14853" width="21.33203125" style="438" customWidth="1"/>
    <col min="14854" max="15104" width="8.88671875" style="438"/>
    <col min="15105" max="15105" width="31.109375" style="438" customWidth="1"/>
    <col min="15106" max="15106" width="14.21875" style="438" customWidth="1"/>
    <col min="15107" max="15107" width="8.88671875" style="438"/>
    <col min="15108" max="15108" width="10" style="438" customWidth="1"/>
    <col min="15109" max="15109" width="21.33203125" style="438" customWidth="1"/>
    <col min="15110" max="15360" width="8.88671875" style="438"/>
    <col min="15361" max="15361" width="31.109375" style="438" customWidth="1"/>
    <col min="15362" max="15362" width="14.21875" style="438" customWidth="1"/>
    <col min="15363" max="15363" width="8.88671875" style="438"/>
    <col min="15364" max="15364" width="10" style="438" customWidth="1"/>
    <col min="15365" max="15365" width="21.33203125" style="438" customWidth="1"/>
    <col min="15366" max="15616" width="8.88671875" style="438"/>
    <col min="15617" max="15617" width="31.109375" style="438" customWidth="1"/>
    <col min="15618" max="15618" width="14.21875" style="438" customWidth="1"/>
    <col min="15619" max="15619" width="8.88671875" style="438"/>
    <col min="15620" max="15620" width="10" style="438" customWidth="1"/>
    <col min="15621" max="15621" width="21.33203125" style="438" customWidth="1"/>
    <col min="15622" max="15872" width="8.88671875" style="438"/>
    <col min="15873" max="15873" width="31.109375" style="438" customWidth="1"/>
    <col min="15874" max="15874" width="14.21875" style="438" customWidth="1"/>
    <col min="15875" max="15875" width="8.88671875" style="438"/>
    <col min="15876" max="15876" width="10" style="438" customWidth="1"/>
    <col min="15877" max="15877" width="21.33203125" style="438" customWidth="1"/>
    <col min="15878" max="16128" width="8.88671875" style="438"/>
    <col min="16129" max="16129" width="31.109375" style="438" customWidth="1"/>
    <col min="16130" max="16130" width="14.21875" style="438" customWidth="1"/>
    <col min="16131" max="16131" width="8.88671875" style="438"/>
    <col min="16132" max="16132" width="10" style="438" customWidth="1"/>
    <col min="16133" max="16133" width="21.33203125" style="438" customWidth="1"/>
    <col min="16134" max="16384" width="8.88671875" style="438"/>
  </cols>
  <sheetData>
    <row r="1" spans="1:5" ht="15.75">
      <c r="A1" s="1024" t="s">
        <v>1150</v>
      </c>
      <c r="B1" s="1025"/>
      <c r="C1" s="1025"/>
      <c r="D1" s="1025"/>
      <c r="E1" s="1025"/>
    </row>
    <row r="3" spans="1:5" ht="15.75">
      <c r="A3" s="435" t="s">
        <v>791</v>
      </c>
      <c r="B3" s="436"/>
      <c r="C3" s="437"/>
      <c r="D3" s="436"/>
      <c r="E3" s="436"/>
    </row>
    <row r="4" spans="1:5" ht="15.75" thickBot="1">
      <c r="A4" s="440"/>
      <c r="B4" s="441"/>
      <c r="C4" s="441"/>
      <c r="D4" s="442"/>
      <c r="E4" s="442"/>
    </row>
    <row r="5" spans="1:5" ht="15.75" thickBot="1">
      <c r="A5" s="1030" t="s">
        <v>339</v>
      </c>
      <c r="B5" s="1031"/>
      <c r="C5" s="1031"/>
      <c r="D5" s="1031"/>
      <c r="E5" s="1032"/>
    </row>
    <row r="6" spans="1:5" ht="35.25" customHeight="1">
      <c r="A6" s="1028" t="s">
        <v>271</v>
      </c>
      <c r="B6" s="1028" t="s">
        <v>272</v>
      </c>
      <c r="C6" s="1028" t="s">
        <v>340</v>
      </c>
      <c r="D6" s="443"/>
      <c r="E6" s="1028" t="s">
        <v>342</v>
      </c>
    </row>
    <row r="7" spans="1:5" ht="15.75" thickBot="1">
      <c r="A7" s="1029"/>
      <c r="B7" s="1029"/>
      <c r="C7" s="1029"/>
      <c r="D7" s="444" t="s">
        <v>341</v>
      </c>
      <c r="E7" s="1029"/>
    </row>
    <row r="8" spans="1:5" ht="15.75" thickBot="1">
      <c r="A8" s="445" t="s">
        <v>343</v>
      </c>
      <c r="B8" s="446" t="s">
        <v>344</v>
      </c>
      <c r="C8" s="446">
        <v>2017</v>
      </c>
      <c r="D8" s="447"/>
      <c r="E8" s="447"/>
    </row>
    <row r="9" spans="1:5" ht="15.75" thickBot="1">
      <c r="A9" s="448" t="s">
        <v>343</v>
      </c>
      <c r="B9" s="449" t="s">
        <v>345</v>
      </c>
      <c r="C9" s="449">
        <v>2016</v>
      </c>
      <c r="D9" s="450"/>
      <c r="E9" s="450"/>
    </row>
    <row r="10" spans="1:5" ht="15.75" thickBot="1">
      <c r="A10" s="451" t="s">
        <v>273</v>
      </c>
      <c r="B10" s="452"/>
      <c r="C10" s="452"/>
      <c r="D10" s="453"/>
      <c r="E10" s="453"/>
    </row>
    <row r="11" spans="1:5" ht="15.75" thickBot="1">
      <c r="A11" s="454" t="s">
        <v>346</v>
      </c>
      <c r="B11" s="455" t="s">
        <v>344</v>
      </c>
      <c r="C11" s="455">
        <v>2017</v>
      </c>
      <c r="D11" s="456"/>
      <c r="E11" s="456">
        <v>2</v>
      </c>
    </row>
    <row r="12" spans="1:5" ht="15.75" thickBot="1">
      <c r="A12" s="445" t="s">
        <v>347</v>
      </c>
      <c r="B12" s="446" t="s">
        <v>348</v>
      </c>
      <c r="C12" s="446">
        <v>2018</v>
      </c>
      <c r="D12" s="447"/>
      <c r="E12" s="447">
        <v>1</v>
      </c>
    </row>
    <row r="13" spans="1:5" ht="15.75" thickBot="1">
      <c r="A13" s="451" t="s">
        <v>274</v>
      </c>
      <c r="B13" s="452"/>
      <c r="C13" s="452"/>
      <c r="D13" s="453"/>
      <c r="E13" s="453"/>
    </row>
    <row r="14" spans="1:5" ht="15.75" thickBot="1">
      <c r="A14" s="454" t="s">
        <v>349</v>
      </c>
      <c r="B14" s="455" t="s">
        <v>348</v>
      </c>
      <c r="C14" s="446">
        <v>2018</v>
      </c>
      <c r="D14" s="447">
        <v>5</v>
      </c>
      <c r="E14" s="447">
        <v>90</v>
      </c>
    </row>
    <row r="15" spans="1:5" ht="15.75" thickBot="1">
      <c r="A15" s="454" t="s">
        <v>350</v>
      </c>
      <c r="B15" s="455" t="s">
        <v>348</v>
      </c>
      <c r="C15" s="449">
        <v>2018</v>
      </c>
      <c r="D15" s="450">
        <v>5</v>
      </c>
      <c r="E15" s="450">
        <v>10</v>
      </c>
    </row>
    <row r="16" spans="1:5" ht="15.75" thickBot="1">
      <c r="A16" s="454" t="s">
        <v>351</v>
      </c>
      <c r="B16" s="455" t="s">
        <v>348</v>
      </c>
      <c r="C16" s="449">
        <v>2018</v>
      </c>
      <c r="D16" s="450">
        <v>5</v>
      </c>
      <c r="E16" s="450">
        <v>70</v>
      </c>
    </row>
    <row r="17" spans="1:5" ht="15.75" thickBot="1">
      <c r="A17" s="454" t="s">
        <v>352</v>
      </c>
      <c r="B17" s="455" t="s">
        <v>348</v>
      </c>
      <c r="C17" s="449">
        <v>2018</v>
      </c>
      <c r="D17" s="450">
        <v>5</v>
      </c>
      <c r="E17" s="450">
        <v>12</v>
      </c>
    </row>
    <row r="18" spans="1:5" ht="15.75" thickBot="1">
      <c r="A18" s="454" t="s">
        <v>353</v>
      </c>
      <c r="B18" s="455" t="s">
        <v>354</v>
      </c>
      <c r="C18" s="457">
        <v>2016</v>
      </c>
      <c r="D18" s="458"/>
      <c r="E18" s="458"/>
    </row>
    <row r="19" spans="1:5" ht="15.75" thickBot="1">
      <c r="A19" s="454" t="s">
        <v>355</v>
      </c>
      <c r="B19" s="455" t="s">
        <v>348</v>
      </c>
      <c r="C19" s="455">
        <v>2018</v>
      </c>
      <c r="D19" s="459">
        <v>5</v>
      </c>
      <c r="E19" s="459">
        <v>8</v>
      </c>
    </row>
    <row r="20" spans="1:5" ht="15.75" thickBot="1">
      <c r="A20" s="445" t="s">
        <v>355</v>
      </c>
      <c r="B20" s="446" t="s">
        <v>356</v>
      </c>
      <c r="C20" s="446">
        <v>2017</v>
      </c>
      <c r="D20" s="460"/>
      <c r="E20" s="460"/>
    </row>
    <row r="21" spans="1:5" ht="15.75" thickBot="1">
      <c r="A21" s="451" t="s">
        <v>357</v>
      </c>
      <c r="B21" s="452"/>
      <c r="C21" s="452"/>
      <c r="D21" s="453"/>
      <c r="E21" s="453"/>
    </row>
    <row r="22" spans="1:5" ht="15.75" thickBot="1">
      <c r="A22" s="445" t="s">
        <v>358</v>
      </c>
      <c r="B22" s="455" t="s">
        <v>344</v>
      </c>
      <c r="C22" s="455">
        <v>2017</v>
      </c>
      <c r="D22" s="456">
        <v>6</v>
      </c>
      <c r="E22" s="456">
        <v>20</v>
      </c>
    </row>
    <row r="23" spans="1:5" ht="15.75" thickBot="1">
      <c r="A23" s="448" t="s">
        <v>359</v>
      </c>
      <c r="B23" s="455" t="s">
        <v>345</v>
      </c>
      <c r="C23" s="455">
        <v>2016</v>
      </c>
      <c r="D23" s="456"/>
      <c r="E23" s="456"/>
    </row>
    <row r="24" spans="1:5" ht="15.75" thickBot="1">
      <c r="A24" s="448" t="s">
        <v>360</v>
      </c>
      <c r="B24" s="455" t="s">
        <v>345</v>
      </c>
      <c r="C24" s="455">
        <v>2016</v>
      </c>
      <c r="D24" s="456">
        <v>6</v>
      </c>
      <c r="E24" s="456">
        <v>14</v>
      </c>
    </row>
    <row r="25" spans="1:5" ht="15.75" thickBot="1">
      <c r="A25" s="448" t="s">
        <v>361</v>
      </c>
      <c r="B25" s="455" t="s">
        <v>344</v>
      </c>
      <c r="C25" s="455">
        <v>2017</v>
      </c>
      <c r="D25" s="456"/>
      <c r="E25" s="456"/>
    </row>
    <row r="26" spans="1:5" ht="15.75" thickBot="1">
      <c r="A26" s="448" t="s">
        <v>362</v>
      </c>
      <c r="B26" s="455" t="s">
        <v>345</v>
      </c>
      <c r="C26" s="455">
        <v>2016</v>
      </c>
      <c r="D26" s="456">
        <v>6</v>
      </c>
      <c r="E26" s="456">
        <v>1</v>
      </c>
    </row>
    <row r="27" spans="1:5" ht="15.75" thickBot="1">
      <c r="A27" s="448" t="s">
        <v>363</v>
      </c>
      <c r="B27" s="455" t="s">
        <v>344</v>
      </c>
      <c r="C27" s="455">
        <v>2017</v>
      </c>
      <c r="D27" s="456"/>
      <c r="E27" s="456"/>
    </row>
    <row r="28" spans="1:5" ht="15.75" thickBot="1">
      <c r="A28" s="448" t="s">
        <v>364</v>
      </c>
      <c r="B28" s="455" t="s">
        <v>345</v>
      </c>
      <c r="C28" s="455">
        <v>2016</v>
      </c>
      <c r="D28" s="456">
        <v>6</v>
      </c>
      <c r="E28" s="456">
        <v>1</v>
      </c>
    </row>
    <row r="29" spans="1:5" ht="15.75" thickBot="1">
      <c r="A29" s="448" t="s">
        <v>365</v>
      </c>
      <c r="B29" s="455" t="s">
        <v>344</v>
      </c>
      <c r="C29" s="455">
        <v>2017</v>
      </c>
      <c r="D29" s="456"/>
      <c r="E29" s="456"/>
    </row>
    <row r="30" spans="1:5" ht="15.75" thickBot="1">
      <c r="A30" s="448" t="s">
        <v>366</v>
      </c>
      <c r="B30" s="455" t="s">
        <v>345</v>
      </c>
      <c r="C30" s="455">
        <v>2016</v>
      </c>
      <c r="D30" s="456"/>
      <c r="E30" s="456">
        <v>3</v>
      </c>
    </row>
    <row r="31" spans="1:5" ht="15.75" thickBot="1">
      <c r="A31" s="448" t="s">
        <v>367</v>
      </c>
      <c r="B31" s="455" t="s">
        <v>344</v>
      </c>
      <c r="C31" s="455">
        <v>2017</v>
      </c>
      <c r="D31" s="456"/>
      <c r="E31" s="456"/>
    </row>
    <row r="32" spans="1:5" ht="15.75" thickBot="1">
      <c r="A32" s="448" t="s">
        <v>368</v>
      </c>
      <c r="B32" s="455" t="s">
        <v>345</v>
      </c>
      <c r="C32" s="455">
        <v>2016</v>
      </c>
      <c r="D32" s="456"/>
      <c r="E32" s="456"/>
    </row>
    <row r="33" spans="1:5" ht="15.75" thickBot="1">
      <c r="A33" s="448" t="s">
        <v>369</v>
      </c>
      <c r="B33" s="455" t="s">
        <v>344</v>
      </c>
      <c r="C33" s="455">
        <v>2017</v>
      </c>
      <c r="D33" s="456">
        <v>6</v>
      </c>
      <c r="E33" s="456">
        <v>10</v>
      </c>
    </row>
    <row r="34" spans="1:5" ht="15.75" thickBot="1">
      <c r="A34" s="448" t="s">
        <v>370</v>
      </c>
      <c r="B34" s="455" t="s">
        <v>345</v>
      </c>
      <c r="C34" s="455">
        <v>2016</v>
      </c>
      <c r="D34" s="456">
        <v>6</v>
      </c>
      <c r="E34" s="456">
        <v>20</v>
      </c>
    </row>
    <row r="35" spans="1:5" ht="15.75" thickBot="1">
      <c r="A35" s="448" t="s">
        <v>371</v>
      </c>
      <c r="B35" s="455" t="s">
        <v>344</v>
      </c>
      <c r="C35" s="455">
        <v>2017</v>
      </c>
      <c r="D35" s="456"/>
      <c r="E35" s="456"/>
    </row>
    <row r="36" spans="1:5" ht="15.75" thickBot="1">
      <c r="A36" s="461" t="s">
        <v>372</v>
      </c>
      <c r="B36" s="455" t="s">
        <v>345</v>
      </c>
      <c r="C36" s="455">
        <v>2016</v>
      </c>
      <c r="D36" s="456"/>
      <c r="E36" s="456"/>
    </row>
    <row r="37" spans="1:5" ht="24.75" thickBot="1">
      <c r="A37" s="462" t="s">
        <v>373</v>
      </c>
      <c r="B37" s="446" t="s">
        <v>345</v>
      </c>
      <c r="C37" s="446">
        <v>2016</v>
      </c>
      <c r="D37" s="447"/>
      <c r="E37" s="447"/>
    </row>
    <row r="38" spans="1:5" ht="15.75" thickBot="1">
      <c r="A38" s="451" t="s">
        <v>374</v>
      </c>
      <c r="B38" s="452"/>
      <c r="C38" s="452"/>
      <c r="D38" s="453"/>
      <c r="E38" s="453"/>
    </row>
    <row r="39" spans="1:5" ht="15.75" thickBot="1">
      <c r="A39" s="463" t="s">
        <v>375</v>
      </c>
      <c r="B39" s="464" t="s">
        <v>344</v>
      </c>
      <c r="C39" s="464">
        <v>2017</v>
      </c>
      <c r="D39" s="465">
        <v>4</v>
      </c>
      <c r="E39" s="465">
        <v>5</v>
      </c>
    </row>
    <row r="40" spans="1:5" ht="15.75" thickBot="1">
      <c r="A40" s="466" t="s">
        <v>275</v>
      </c>
      <c r="B40" s="452"/>
      <c r="C40" s="452"/>
      <c r="D40" s="453"/>
      <c r="E40" s="453"/>
    </row>
    <row r="41" spans="1:5" ht="15.75" thickBot="1">
      <c r="A41" s="467" t="s">
        <v>276</v>
      </c>
      <c r="B41" s="468"/>
      <c r="C41" s="468"/>
      <c r="D41" s="469"/>
      <c r="E41" s="469"/>
    </row>
    <row r="42" spans="1:5" ht="15.75" thickBot="1">
      <c r="A42" s="470" t="s">
        <v>376</v>
      </c>
      <c r="B42" s="455" t="s">
        <v>348</v>
      </c>
      <c r="C42" s="455">
        <v>2018</v>
      </c>
      <c r="D42" s="459">
        <v>5</v>
      </c>
      <c r="E42" s="459">
        <v>2</v>
      </c>
    </row>
    <row r="43" spans="1:5" ht="15.75" thickBot="1">
      <c r="A43" s="470" t="s">
        <v>377</v>
      </c>
      <c r="B43" s="455" t="s">
        <v>348</v>
      </c>
      <c r="C43" s="455">
        <v>2018</v>
      </c>
      <c r="D43" s="459"/>
      <c r="E43" s="459">
        <v>2</v>
      </c>
    </row>
    <row r="44" spans="1:5" ht="35.25" customHeight="1">
      <c r="A44" s="1026" t="s">
        <v>271</v>
      </c>
      <c r="B44" s="1026" t="s">
        <v>272</v>
      </c>
      <c r="C44" s="1026" t="s">
        <v>340</v>
      </c>
      <c r="D44" s="471"/>
      <c r="E44" s="1028" t="s">
        <v>342</v>
      </c>
    </row>
    <row r="45" spans="1:5" ht="15.75" thickBot="1">
      <c r="A45" s="1027"/>
      <c r="B45" s="1027"/>
      <c r="C45" s="1027"/>
      <c r="D45" s="444" t="s">
        <v>341</v>
      </c>
      <c r="E45" s="1029"/>
    </row>
    <row r="46" spans="1:5" ht="15.75" thickBot="1">
      <c r="A46" s="470" t="s">
        <v>378</v>
      </c>
      <c r="B46" s="455" t="s">
        <v>348</v>
      </c>
      <c r="C46" s="455">
        <v>2018</v>
      </c>
      <c r="D46" s="459">
        <v>5</v>
      </c>
      <c r="E46" s="459">
        <v>2</v>
      </c>
    </row>
    <row r="47" spans="1:5" ht="15.75" thickBot="1">
      <c r="A47" s="470" t="s">
        <v>380</v>
      </c>
      <c r="B47" s="455" t="s">
        <v>348</v>
      </c>
      <c r="C47" s="455">
        <v>2018</v>
      </c>
      <c r="D47" s="459">
        <v>6</v>
      </c>
      <c r="E47" s="459">
        <v>0.4</v>
      </c>
    </row>
    <row r="48" spans="1:5" ht="15.75" thickBot="1">
      <c r="A48" s="467" t="s">
        <v>277</v>
      </c>
      <c r="B48" s="468"/>
      <c r="C48" s="468"/>
      <c r="D48" s="469"/>
      <c r="E48" s="469"/>
    </row>
    <row r="49" spans="1:6" ht="15.75" thickBot="1">
      <c r="A49" s="462" t="s">
        <v>381</v>
      </c>
      <c r="B49" s="446" t="s">
        <v>348</v>
      </c>
      <c r="C49" s="446">
        <v>2018</v>
      </c>
      <c r="D49" s="447"/>
      <c r="E49" s="447">
        <v>1</v>
      </c>
      <c r="F49" s="438" t="s">
        <v>978</v>
      </c>
    </row>
    <row r="50" spans="1:6" ht="26.25" thickBot="1">
      <c r="A50" s="472" t="s">
        <v>379</v>
      </c>
      <c r="B50" s="457" t="s">
        <v>348</v>
      </c>
      <c r="C50" s="457">
        <v>2018</v>
      </c>
      <c r="D50" s="473"/>
      <c r="E50" s="473">
        <v>1</v>
      </c>
      <c r="F50" s="438" t="s">
        <v>978</v>
      </c>
    </row>
    <row r="51" spans="1:6" ht="15.75" thickBot="1">
      <c r="A51" s="466" t="s">
        <v>278</v>
      </c>
      <c r="B51" s="452"/>
      <c r="C51" s="452"/>
      <c r="D51" s="453"/>
      <c r="E51" s="453"/>
    </row>
    <row r="52" spans="1:6" ht="24.75" thickBot="1">
      <c r="A52" s="462" t="s">
        <v>382</v>
      </c>
      <c r="B52" s="446" t="s">
        <v>348</v>
      </c>
      <c r="C52" s="446">
        <v>2018</v>
      </c>
      <c r="D52" s="447"/>
      <c r="E52" s="447"/>
    </row>
    <row r="53" spans="1:6" ht="15.75" thickBot="1">
      <c r="A53" s="466" t="s">
        <v>279</v>
      </c>
      <c r="B53" s="452"/>
      <c r="C53" s="452"/>
      <c r="D53" s="453"/>
      <c r="E53" s="453"/>
    </row>
    <row r="54" spans="1:6" ht="15.75" thickBot="1">
      <c r="A54" s="474" t="s">
        <v>383</v>
      </c>
      <c r="B54" s="455" t="s">
        <v>348</v>
      </c>
      <c r="C54" s="455">
        <v>2018</v>
      </c>
      <c r="D54" s="456"/>
      <c r="E54" s="456"/>
      <c r="F54" s="475" t="s">
        <v>979</v>
      </c>
    </row>
    <row r="55" spans="1:6" ht="15.75" thickBot="1">
      <c r="A55" s="474" t="s">
        <v>384</v>
      </c>
      <c r="B55" s="455" t="s">
        <v>348</v>
      </c>
      <c r="C55" s="455">
        <v>2018</v>
      </c>
      <c r="D55" s="456"/>
      <c r="E55" s="456"/>
      <c r="F55" s="475" t="s">
        <v>979</v>
      </c>
    </row>
    <row r="56" spans="1:6" ht="15.75" thickBot="1">
      <c r="A56" s="474" t="s">
        <v>385</v>
      </c>
      <c r="B56" s="455" t="s">
        <v>348</v>
      </c>
      <c r="C56" s="455">
        <v>2018</v>
      </c>
      <c r="D56" s="456">
        <v>6</v>
      </c>
      <c r="E56" s="456">
        <v>1</v>
      </c>
    </row>
    <row r="57" spans="1:6" ht="15.75" thickBot="1">
      <c r="A57" s="474" t="s">
        <v>386</v>
      </c>
      <c r="B57" s="455" t="s">
        <v>348</v>
      </c>
      <c r="C57" s="455">
        <v>2018</v>
      </c>
      <c r="D57" s="456">
        <v>6</v>
      </c>
      <c r="E57" s="456">
        <v>1</v>
      </c>
    </row>
    <row r="58" spans="1:6" ht="24.75" thickBot="1">
      <c r="A58" s="474" t="s">
        <v>387</v>
      </c>
      <c r="B58" s="455" t="s">
        <v>348</v>
      </c>
      <c r="C58" s="455">
        <v>2018</v>
      </c>
      <c r="D58" s="456"/>
      <c r="E58" s="456"/>
    </row>
    <row r="59" spans="1:6" ht="15.75" thickBot="1">
      <c r="A59" s="474" t="s">
        <v>388</v>
      </c>
      <c r="B59" s="455" t="s">
        <v>348</v>
      </c>
      <c r="C59" s="455">
        <v>2018</v>
      </c>
      <c r="D59" s="456"/>
      <c r="E59" s="456"/>
    </row>
    <row r="60" spans="1:6" ht="24.75" thickBot="1">
      <c r="A60" s="474" t="s">
        <v>389</v>
      </c>
      <c r="B60" s="455" t="s">
        <v>348</v>
      </c>
      <c r="C60" s="455">
        <v>2018</v>
      </c>
      <c r="D60" s="456"/>
      <c r="E60" s="456"/>
    </row>
    <row r="61" spans="1:6" ht="24.75" thickBot="1">
      <c r="A61" s="474" t="s">
        <v>390</v>
      </c>
      <c r="B61" s="455" t="s">
        <v>348</v>
      </c>
      <c r="C61" s="455">
        <v>2018</v>
      </c>
      <c r="D61" s="456"/>
      <c r="E61" s="456">
        <v>1</v>
      </c>
    </row>
    <row r="62" spans="1:6" ht="15.75" thickBot="1">
      <c r="A62" s="476" t="s">
        <v>391</v>
      </c>
      <c r="B62" s="468"/>
      <c r="C62" s="468"/>
      <c r="D62" s="469"/>
      <c r="E62" s="469"/>
    </row>
    <row r="63" spans="1:6" ht="15.75" thickBot="1">
      <c r="A63" s="454" t="s">
        <v>392</v>
      </c>
      <c r="B63" s="455" t="s">
        <v>348</v>
      </c>
      <c r="C63" s="455">
        <v>2018</v>
      </c>
      <c r="D63" s="456">
        <v>5</v>
      </c>
      <c r="E63" s="456">
        <v>10</v>
      </c>
    </row>
    <row r="64" spans="1:6" ht="15.75" thickBot="1">
      <c r="A64" s="454" t="s">
        <v>393</v>
      </c>
      <c r="B64" s="455" t="s">
        <v>348</v>
      </c>
      <c r="C64" s="455">
        <v>2018</v>
      </c>
      <c r="D64" s="456">
        <v>5</v>
      </c>
      <c r="E64" s="456">
        <v>3</v>
      </c>
    </row>
    <row r="65" spans="1:10" ht="15.75" thickBot="1">
      <c r="A65" s="454" t="s">
        <v>394</v>
      </c>
      <c r="B65" s="455" t="s">
        <v>345</v>
      </c>
      <c r="C65" s="455">
        <v>2016</v>
      </c>
      <c r="D65" s="456">
        <v>4</v>
      </c>
      <c r="E65" s="456">
        <v>2</v>
      </c>
    </row>
    <row r="66" spans="1:10" ht="15.75" thickBot="1">
      <c r="A66" s="454" t="s">
        <v>395</v>
      </c>
      <c r="B66" s="455" t="s">
        <v>345</v>
      </c>
      <c r="C66" s="455">
        <v>2016</v>
      </c>
      <c r="D66" s="456"/>
      <c r="E66" s="456"/>
    </row>
    <row r="67" spans="1:10" ht="15.75" thickBot="1">
      <c r="A67" s="476" t="s">
        <v>396</v>
      </c>
      <c r="B67" s="468"/>
      <c r="C67" s="468"/>
      <c r="D67" s="469"/>
      <c r="E67" s="469"/>
    </row>
    <row r="68" spans="1:10" ht="15.75" thickBot="1">
      <c r="A68" s="454" t="s">
        <v>397</v>
      </c>
      <c r="B68" s="455" t="s">
        <v>348</v>
      </c>
      <c r="C68" s="455">
        <v>2018</v>
      </c>
      <c r="D68" s="456">
        <v>5</v>
      </c>
      <c r="E68" s="456">
        <v>5</v>
      </c>
    </row>
    <row r="69" spans="1:10" ht="15.75" thickBot="1">
      <c r="A69" s="454" t="s">
        <v>398</v>
      </c>
      <c r="B69" s="455" t="s">
        <v>344</v>
      </c>
      <c r="C69" s="455">
        <v>2017</v>
      </c>
      <c r="D69" s="456"/>
      <c r="E69" s="456">
        <v>3</v>
      </c>
    </row>
    <row r="70" spans="1:10" ht="15.75" thickBot="1">
      <c r="A70" s="454" t="s">
        <v>399</v>
      </c>
      <c r="B70" s="455" t="s">
        <v>348</v>
      </c>
      <c r="C70" s="455">
        <v>2018</v>
      </c>
      <c r="D70" s="456">
        <v>5</v>
      </c>
      <c r="E70" s="456">
        <v>25</v>
      </c>
    </row>
    <row r="71" spans="1:10" ht="15.75" thickBot="1">
      <c r="A71" s="454" t="s">
        <v>400</v>
      </c>
      <c r="B71" s="455" t="s">
        <v>344</v>
      </c>
      <c r="C71" s="455">
        <v>2017</v>
      </c>
      <c r="D71" s="456">
        <v>5</v>
      </c>
      <c r="E71" s="456">
        <v>5</v>
      </c>
    </row>
    <row r="72" spans="1:10" s="484" customFormat="1" ht="16.5" thickBot="1">
      <c r="A72" s="477" t="s">
        <v>980</v>
      </c>
      <c r="B72" s="478" t="s">
        <v>344</v>
      </c>
      <c r="C72" s="478">
        <v>2014</v>
      </c>
      <c r="D72" s="479"/>
      <c r="E72" s="480">
        <v>1</v>
      </c>
      <c r="F72" s="481"/>
      <c r="G72" s="481"/>
      <c r="H72" s="482"/>
      <c r="I72" s="483"/>
      <c r="J72" s="483"/>
    </row>
    <row r="73" spans="1:10" ht="15.75" thickBot="1">
      <c r="A73" s="454" t="s">
        <v>401</v>
      </c>
      <c r="B73" s="455" t="s">
        <v>348</v>
      </c>
      <c r="C73" s="455">
        <v>2018</v>
      </c>
      <c r="D73" s="485">
        <v>5</v>
      </c>
      <c r="E73" s="456">
        <v>20</v>
      </c>
    </row>
    <row r="74" spans="1:10" ht="15.75" thickBot="1">
      <c r="A74" s="454" t="s">
        <v>402</v>
      </c>
      <c r="B74" s="455" t="s">
        <v>348</v>
      </c>
      <c r="C74" s="455">
        <v>2018</v>
      </c>
      <c r="D74" s="456">
        <v>5</v>
      </c>
      <c r="E74" s="456">
        <v>1</v>
      </c>
    </row>
    <row r="75" spans="1:10" ht="15.75" thickBot="1">
      <c r="A75" s="454" t="s">
        <v>403</v>
      </c>
      <c r="B75" s="455" t="s">
        <v>348</v>
      </c>
      <c r="C75" s="455">
        <v>2018</v>
      </c>
      <c r="D75" s="456">
        <v>6</v>
      </c>
      <c r="E75" s="456">
        <v>2</v>
      </c>
    </row>
    <row r="76" spans="1:10" ht="15.75" thickBot="1">
      <c r="A76" s="454" t="s">
        <v>404</v>
      </c>
      <c r="B76" s="455" t="s">
        <v>348</v>
      </c>
      <c r="C76" s="455">
        <v>2018</v>
      </c>
      <c r="D76" s="456">
        <v>7</v>
      </c>
      <c r="E76" s="486">
        <v>4</v>
      </c>
      <c r="F76" s="487"/>
    </row>
    <row r="77" spans="1:10" ht="15.75" thickBot="1">
      <c r="A77" s="454" t="s">
        <v>405</v>
      </c>
      <c r="B77" s="455" t="s">
        <v>406</v>
      </c>
      <c r="C77" s="455">
        <v>2019</v>
      </c>
      <c r="D77" s="456">
        <v>5</v>
      </c>
      <c r="E77" s="456">
        <v>3</v>
      </c>
    </row>
    <row r="78" spans="1:10" ht="15.75" thickBot="1">
      <c r="A78" s="454" t="s">
        <v>407</v>
      </c>
      <c r="B78" s="455" t="s">
        <v>406</v>
      </c>
      <c r="C78" s="455">
        <v>2019</v>
      </c>
      <c r="D78" s="456">
        <v>5</v>
      </c>
      <c r="E78" s="456">
        <v>2</v>
      </c>
    </row>
    <row r="79" spans="1:10" ht="15.75" thickBot="1">
      <c r="A79" s="467" t="s">
        <v>408</v>
      </c>
      <c r="B79" s="488"/>
      <c r="C79" s="488"/>
      <c r="D79" s="489"/>
      <c r="E79" s="489"/>
    </row>
    <row r="80" spans="1:10" ht="15.75" thickBot="1">
      <c r="A80" s="454" t="s">
        <v>409</v>
      </c>
      <c r="B80" s="455" t="s">
        <v>345</v>
      </c>
      <c r="C80" s="455">
        <v>2016</v>
      </c>
      <c r="D80" s="456">
        <v>8</v>
      </c>
      <c r="E80" s="456">
        <v>8</v>
      </c>
    </row>
    <row r="81" spans="1:6" ht="16.5" thickBot="1">
      <c r="A81" s="454" t="s">
        <v>410</v>
      </c>
      <c r="B81" s="455" t="s">
        <v>345</v>
      </c>
      <c r="C81" s="455">
        <v>2016</v>
      </c>
      <c r="D81" s="456"/>
      <c r="E81" s="456"/>
      <c r="F81" s="436"/>
    </row>
    <row r="82" spans="1:6" ht="16.5" thickBot="1">
      <c r="A82" s="454" t="s">
        <v>411</v>
      </c>
      <c r="B82" s="455" t="s">
        <v>345</v>
      </c>
      <c r="C82" s="455">
        <v>2016</v>
      </c>
      <c r="D82" s="456"/>
      <c r="E82" s="456"/>
      <c r="F82" s="436"/>
    </row>
    <row r="84" spans="1:6" ht="16.5" thickBot="1">
      <c r="A84" s="436"/>
      <c r="B84" s="436"/>
      <c r="C84" s="436"/>
      <c r="D84" s="436"/>
      <c r="E84" s="436"/>
      <c r="F84" s="436"/>
    </row>
    <row r="85" spans="1:6" ht="35.25" customHeight="1" thickBot="1">
      <c r="A85" s="1030" t="s">
        <v>412</v>
      </c>
      <c r="B85" s="1031"/>
      <c r="C85" s="1031"/>
      <c r="D85" s="1031"/>
      <c r="E85" s="1032"/>
      <c r="F85" s="436"/>
    </row>
    <row r="86" spans="1:6" ht="15.75">
      <c r="A86" s="1028" t="s">
        <v>271</v>
      </c>
      <c r="B86" s="1028" t="s">
        <v>272</v>
      </c>
      <c r="C86" s="1028" t="s">
        <v>340</v>
      </c>
      <c r="D86" s="443"/>
      <c r="E86" s="1028" t="s">
        <v>342</v>
      </c>
      <c r="F86" s="436"/>
    </row>
    <row r="87" spans="1:6" ht="16.5" thickBot="1">
      <c r="A87" s="1029"/>
      <c r="B87" s="1029"/>
      <c r="C87" s="1029"/>
      <c r="D87" s="444" t="s">
        <v>341</v>
      </c>
      <c r="E87" s="1029"/>
      <c r="F87" s="436"/>
    </row>
    <row r="88" spans="1:6" ht="16.5" thickBot="1">
      <c r="A88" s="490" t="s">
        <v>413</v>
      </c>
      <c r="B88" s="459" t="s">
        <v>345</v>
      </c>
      <c r="C88" s="459">
        <v>2017</v>
      </c>
      <c r="D88" s="459">
        <v>5</v>
      </c>
      <c r="E88" s="459">
        <v>10</v>
      </c>
      <c r="F88" s="436"/>
    </row>
    <row r="89" spans="1:6" ht="16.5" thickBot="1">
      <c r="A89" s="490" t="s">
        <v>414</v>
      </c>
      <c r="B89" s="459" t="s">
        <v>344</v>
      </c>
      <c r="C89" s="459">
        <v>2018</v>
      </c>
      <c r="D89" s="459">
        <v>6</v>
      </c>
      <c r="E89" s="459">
        <v>7</v>
      </c>
      <c r="F89" s="436"/>
    </row>
    <row r="93" spans="1:6" ht="15.75">
      <c r="A93" s="491" t="s">
        <v>415</v>
      </c>
      <c r="B93" s="436"/>
      <c r="C93" s="436"/>
      <c r="D93" s="436"/>
      <c r="E93" s="436"/>
      <c r="F93" s="436"/>
    </row>
    <row r="94" spans="1:6" ht="15.75">
      <c r="A94" s="492"/>
      <c r="B94" s="436"/>
      <c r="C94" s="436"/>
      <c r="D94" s="436"/>
      <c r="E94" s="436"/>
      <c r="F94" s="436"/>
    </row>
    <row r="95" spans="1:6" ht="15.75">
      <c r="A95" s="492"/>
      <c r="B95" s="436"/>
      <c r="C95" s="436"/>
      <c r="D95" s="436"/>
      <c r="E95" s="436"/>
      <c r="F95" s="436"/>
    </row>
    <row r="96" spans="1:6" ht="15.75">
      <c r="A96" s="493" t="s">
        <v>532</v>
      </c>
      <c r="B96" s="436"/>
      <c r="C96" s="436"/>
      <c r="D96" s="436"/>
      <c r="E96" s="436"/>
      <c r="F96" s="436"/>
    </row>
    <row r="97" spans="1:6" ht="15.75">
      <c r="A97" s="493" t="s">
        <v>533</v>
      </c>
      <c r="B97" s="436"/>
      <c r="C97" s="436"/>
      <c r="D97" s="436"/>
      <c r="E97" s="436"/>
      <c r="F97" s="436"/>
    </row>
    <row r="98" spans="1:6" ht="16.5" thickBot="1">
      <c r="A98" s="492"/>
      <c r="B98" s="436"/>
      <c r="C98" s="436"/>
      <c r="D98" s="436"/>
      <c r="E98" s="436"/>
      <c r="F98" s="436"/>
    </row>
    <row r="99" spans="1:6" ht="36.75" thickBot="1">
      <c r="A99" s="494" t="s">
        <v>271</v>
      </c>
      <c r="B99" s="495" t="s">
        <v>272</v>
      </c>
      <c r="C99" s="496" t="s">
        <v>280</v>
      </c>
      <c r="D99" s="436"/>
      <c r="E99" s="436"/>
      <c r="F99" s="436"/>
    </row>
    <row r="100" spans="1:6" ht="16.5" thickBot="1">
      <c r="A100" s="497" t="s">
        <v>981</v>
      </c>
      <c r="B100" s="498" t="s">
        <v>345</v>
      </c>
      <c r="C100" s="498" t="s">
        <v>982</v>
      </c>
      <c r="D100" s="436"/>
      <c r="E100" s="436"/>
      <c r="F100" s="436"/>
    </row>
    <row r="101" spans="1:6" ht="16.5" thickBot="1">
      <c r="A101" s="497" t="s">
        <v>983</v>
      </c>
      <c r="B101" s="498" t="s">
        <v>345</v>
      </c>
      <c r="C101" s="498" t="s">
        <v>982</v>
      </c>
      <c r="D101" s="436"/>
      <c r="E101" s="436"/>
      <c r="F101" s="436"/>
    </row>
    <row r="102" spans="1:6" ht="16.5" thickBot="1">
      <c r="A102" s="497" t="s">
        <v>984</v>
      </c>
      <c r="B102" s="498" t="s">
        <v>344</v>
      </c>
      <c r="C102" s="498" t="s">
        <v>982</v>
      </c>
      <c r="D102" s="436"/>
      <c r="E102" s="436"/>
      <c r="F102" s="436"/>
    </row>
    <row r="103" spans="1:6" ht="16.5" thickBot="1">
      <c r="A103" s="497"/>
      <c r="B103" s="498"/>
      <c r="C103" s="498"/>
      <c r="D103" s="436"/>
      <c r="E103" s="436"/>
      <c r="F103" s="436"/>
    </row>
    <row r="104" spans="1:6" ht="16.5" thickBot="1">
      <c r="A104" s="497"/>
      <c r="B104" s="498"/>
      <c r="C104" s="498"/>
      <c r="D104" s="436"/>
      <c r="E104" s="436"/>
      <c r="F104" s="436"/>
    </row>
    <row r="105" spans="1:6" ht="16.5" thickBot="1">
      <c r="A105" s="497"/>
      <c r="B105" s="498"/>
      <c r="C105" s="498"/>
      <c r="D105" s="436"/>
      <c r="E105" s="436"/>
      <c r="F105" s="436"/>
    </row>
    <row r="106" spans="1:6" ht="16.5" thickBot="1">
      <c r="A106" s="497"/>
      <c r="B106" s="498"/>
      <c r="C106" s="498"/>
      <c r="D106" s="436"/>
      <c r="E106" s="436"/>
      <c r="F106" s="436"/>
    </row>
    <row r="107" spans="1:6" ht="15.75">
      <c r="A107" s="499"/>
      <c r="B107" s="436"/>
      <c r="C107" s="436"/>
      <c r="D107" s="436"/>
      <c r="E107" s="436"/>
      <c r="F107" s="436"/>
    </row>
    <row r="108" spans="1:6" ht="15.75">
      <c r="A108" s="499"/>
      <c r="B108" s="436"/>
      <c r="C108" s="436"/>
      <c r="D108" s="436"/>
      <c r="E108" s="436"/>
      <c r="F108" s="436"/>
    </row>
    <row r="109" spans="1:6" ht="15.75">
      <c r="A109" s="499"/>
      <c r="B109" s="436"/>
      <c r="C109" s="436"/>
      <c r="D109" s="436"/>
      <c r="E109" s="436"/>
      <c r="F109" s="436"/>
    </row>
    <row r="110" spans="1:6" ht="15.75">
      <c r="A110" s="500" t="s">
        <v>416</v>
      </c>
      <c r="B110" s="436"/>
      <c r="C110" s="436"/>
      <c r="D110" s="436"/>
      <c r="E110" s="436"/>
      <c r="F110" s="436"/>
    </row>
    <row r="111" spans="1:6" ht="15.75">
      <c r="A111" s="439"/>
      <c r="B111" s="436"/>
      <c r="C111" s="436"/>
      <c r="D111" s="436"/>
      <c r="E111" s="436"/>
      <c r="F111" s="436"/>
    </row>
    <row r="112" spans="1:6" ht="15.75">
      <c r="A112" s="501" t="s">
        <v>516</v>
      </c>
      <c r="B112" s="436"/>
      <c r="C112" s="436"/>
      <c r="D112" s="436"/>
      <c r="E112" s="436"/>
      <c r="F112" s="436"/>
    </row>
    <row r="113" spans="1:6" ht="15.75">
      <c r="A113" s="501" t="s">
        <v>517</v>
      </c>
      <c r="B113" s="436"/>
      <c r="C113" s="436"/>
      <c r="D113" s="436"/>
      <c r="E113" s="436"/>
      <c r="F113" s="436"/>
    </row>
    <row r="114" spans="1:6" ht="15.75">
      <c r="A114" s="501" t="s">
        <v>518</v>
      </c>
      <c r="B114" s="436"/>
      <c r="C114" s="436"/>
      <c r="D114" s="436"/>
      <c r="E114" s="436"/>
      <c r="F114" s="436"/>
    </row>
    <row r="115" spans="1:6" ht="15.75">
      <c r="A115" s="502"/>
      <c r="B115" s="436"/>
      <c r="C115" s="436"/>
      <c r="D115" s="436"/>
      <c r="E115" s="436"/>
      <c r="F115" s="436"/>
    </row>
    <row r="116" spans="1:6" ht="15.75">
      <c r="A116" s="439"/>
      <c r="B116" s="436"/>
      <c r="C116" s="436"/>
      <c r="D116" s="436"/>
      <c r="E116" s="436"/>
      <c r="F116" s="436"/>
    </row>
    <row r="117" spans="1:6" ht="15.75">
      <c r="A117" s="503" t="s">
        <v>417</v>
      </c>
      <c r="B117" s="436"/>
      <c r="C117" s="436"/>
      <c r="D117" s="436"/>
      <c r="E117" s="436"/>
      <c r="F117" s="436"/>
    </row>
    <row r="118" spans="1:6" ht="15.75">
      <c r="A118" s="504" t="s">
        <v>985</v>
      </c>
      <c r="B118" s="436"/>
      <c r="C118" s="436"/>
      <c r="D118" s="436"/>
      <c r="E118" s="436"/>
      <c r="F118" s="436"/>
    </row>
    <row r="119" spans="1:6" ht="15.75">
      <c r="A119" s="504" t="s">
        <v>986</v>
      </c>
      <c r="B119" s="436"/>
      <c r="C119" s="436"/>
      <c r="D119" s="436"/>
      <c r="E119" s="436"/>
      <c r="F119" s="436"/>
    </row>
    <row r="120" spans="1:6" ht="15.75">
      <c r="A120" s="505" t="s">
        <v>519</v>
      </c>
      <c r="B120" s="436"/>
      <c r="C120" s="436"/>
      <c r="D120" s="436"/>
      <c r="E120" s="436"/>
      <c r="F120" s="436"/>
    </row>
    <row r="121" spans="1:6" ht="15.75">
      <c r="A121" s="493" t="s">
        <v>521</v>
      </c>
      <c r="B121" s="436"/>
      <c r="C121" s="436"/>
      <c r="D121" s="436"/>
      <c r="E121" s="436"/>
      <c r="F121" s="436"/>
    </row>
    <row r="122" spans="1:6" ht="15.75">
      <c r="A122" s="493" t="s">
        <v>520</v>
      </c>
      <c r="B122" s="436"/>
      <c r="C122" s="436"/>
      <c r="D122" s="436"/>
      <c r="E122" s="436"/>
      <c r="F122" s="436"/>
    </row>
    <row r="123" spans="1:6" ht="15.75">
      <c r="A123" s="493" t="s">
        <v>522</v>
      </c>
      <c r="B123" s="436"/>
      <c r="C123" s="436"/>
      <c r="D123" s="436"/>
      <c r="E123" s="436"/>
      <c r="F123" s="436"/>
    </row>
    <row r="124" spans="1:6" ht="15.75">
      <c r="A124" s="493" t="s">
        <v>523</v>
      </c>
      <c r="B124" s="436"/>
      <c r="C124" s="436"/>
      <c r="D124" s="436"/>
      <c r="E124" s="436"/>
      <c r="F124" s="436"/>
    </row>
    <row r="125" spans="1:6" ht="15.75">
      <c r="A125" s="506" t="s">
        <v>524</v>
      </c>
      <c r="B125" s="436"/>
      <c r="C125" s="436"/>
      <c r="D125" s="436"/>
      <c r="E125" s="436"/>
      <c r="F125" s="436"/>
    </row>
    <row r="126" spans="1:6" ht="15.75">
      <c r="A126" s="493"/>
      <c r="B126" s="436"/>
      <c r="C126" s="436"/>
      <c r="D126" s="436"/>
      <c r="E126" s="436"/>
      <c r="F126" s="436"/>
    </row>
    <row r="127" spans="1:6" ht="15.75">
      <c r="A127" s="504" t="s">
        <v>987</v>
      </c>
      <c r="B127" s="436"/>
      <c r="C127" s="436"/>
      <c r="D127" s="436"/>
      <c r="E127" s="436"/>
      <c r="F127" s="436"/>
    </row>
    <row r="128" spans="1:6" ht="15.75">
      <c r="A128" s="507" t="s">
        <v>988</v>
      </c>
      <c r="B128" s="436"/>
      <c r="C128" s="436"/>
      <c r="D128" s="436"/>
      <c r="E128" s="436"/>
      <c r="F128" s="436"/>
    </row>
    <row r="129" spans="1:7" ht="15.75">
      <c r="A129" s="507" t="s">
        <v>989</v>
      </c>
      <c r="B129" s="436"/>
      <c r="C129" s="436"/>
      <c r="D129" s="436"/>
      <c r="E129" s="436"/>
      <c r="F129" s="436"/>
    </row>
    <row r="130" spans="1:7" ht="15.75">
      <c r="A130" s="508"/>
      <c r="B130" s="436"/>
      <c r="C130" s="436"/>
      <c r="D130" s="436"/>
      <c r="E130" s="436"/>
      <c r="F130" s="436"/>
    </row>
    <row r="131" spans="1:7" ht="15.75">
      <c r="A131" s="504" t="s">
        <v>990</v>
      </c>
      <c r="B131" s="436"/>
      <c r="C131" s="436"/>
      <c r="D131" s="436"/>
      <c r="E131" s="436"/>
      <c r="F131" s="436"/>
    </row>
    <row r="132" spans="1:7" ht="15.75">
      <c r="A132" s="509"/>
      <c r="B132" s="436"/>
      <c r="C132" s="436"/>
      <c r="D132" s="436"/>
      <c r="E132" s="436"/>
      <c r="F132" s="436"/>
    </row>
    <row r="133" spans="1:7" ht="15.75">
      <c r="A133" s="439"/>
      <c r="B133" s="436"/>
      <c r="C133" s="436"/>
      <c r="D133" s="436"/>
      <c r="E133" s="436"/>
      <c r="F133" s="436"/>
    </row>
    <row r="134" spans="1:7" ht="15.75">
      <c r="A134" s="439" t="s">
        <v>991</v>
      </c>
      <c r="B134" s="436"/>
      <c r="C134" s="436"/>
      <c r="D134" s="436"/>
      <c r="E134" s="436"/>
      <c r="F134" s="436"/>
    </row>
    <row r="135" spans="1:7" ht="25.5" customHeight="1" thickBot="1">
      <c r="A135" s="439"/>
      <c r="B135" s="436"/>
      <c r="C135" s="436"/>
      <c r="D135" s="436"/>
      <c r="E135" s="436"/>
      <c r="F135" s="436"/>
    </row>
    <row r="136" spans="1:7" ht="25.5">
      <c r="A136" s="1036" t="s">
        <v>418</v>
      </c>
      <c r="B136" s="1036" t="s">
        <v>419</v>
      </c>
      <c r="C136" s="1033" t="s">
        <v>420</v>
      </c>
      <c r="D136" s="1034"/>
      <c r="E136" s="1035"/>
      <c r="F136" s="510" t="s">
        <v>422</v>
      </c>
    </row>
    <row r="137" spans="1:7" ht="15.75" thickBot="1">
      <c r="A137" s="1037"/>
      <c r="B137" s="1037"/>
      <c r="C137" s="1039" t="s">
        <v>421</v>
      </c>
      <c r="D137" s="1040"/>
      <c r="E137" s="1041"/>
      <c r="F137" s="511" t="s">
        <v>423</v>
      </c>
    </row>
    <row r="138" spans="1:7" ht="15.75" thickBot="1">
      <c r="A138" s="1038"/>
      <c r="B138" s="1038"/>
      <c r="C138" s="512">
        <v>2014</v>
      </c>
      <c r="D138" s="512">
        <v>2015</v>
      </c>
      <c r="E138" s="512">
        <v>2016</v>
      </c>
      <c r="F138" s="513"/>
    </row>
    <row r="139" spans="1:7" ht="15.75" thickBot="1">
      <c r="A139" s="1042" t="s">
        <v>424</v>
      </c>
      <c r="B139" s="514" t="s">
        <v>425</v>
      </c>
      <c r="C139" s="515">
        <v>8</v>
      </c>
      <c r="D139" s="515">
        <v>4</v>
      </c>
      <c r="E139" s="515">
        <v>2</v>
      </c>
      <c r="F139" s="516">
        <v>14</v>
      </c>
      <c r="G139" s="484" t="s">
        <v>992</v>
      </c>
    </row>
    <row r="140" spans="1:7" ht="15.75" thickBot="1">
      <c r="A140" s="1043"/>
      <c r="B140" s="514" t="s">
        <v>426</v>
      </c>
      <c r="C140" s="515"/>
      <c r="D140" s="515"/>
      <c r="E140" s="515"/>
      <c r="F140" s="517">
        <v>0</v>
      </c>
    </row>
    <row r="141" spans="1:7" ht="30.75" thickBot="1">
      <c r="A141" s="1043"/>
      <c r="B141" s="514" t="s">
        <v>427</v>
      </c>
      <c r="C141" s="515"/>
      <c r="D141" s="515"/>
      <c r="E141" s="515"/>
      <c r="F141" s="517">
        <v>0</v>
      </c>
    </row>
    <row r="142" spans="1:7" ht="15.75" thickBot="1">
      <c r="A142" s="1043"/>
      <c r="B142" s="514" t="s">
        <v>428</v>
      </c>
      <c r="C142" s="515"/>
      <c r="D142" s="515"/>
      <c r="E142" s="515"/>
      <c r="F142" s="517">
        <v>0</v>
      </c>
    </row>
    <row r="143" spans="1:7" ht="45.75" thickBot="1">
      <c r="A143" s="1043"/>
      <c r="B143" s="514" t="s">
        <v>429</v>
      </c>
      <c r="C143" s="515"/>
      <c r="D143" s="515"/>
      <c r="E143" s="515"/>
      <c r="F143" s="517">
        <v>0</v>
      </c>
    </row>
    <row r="144" spans="1:7" ht="15.75" thickBot="1">
      <c r="A144" s="1043"/>
      <c r="B144" s="514" t="s">
        <v>430</v>
      </c>
      <c r="C144" s="515"/>
      <c r="D144" s="515"/>
      <c r="E144" s="515"/>
      <c r="F144" s="517">
        <v>0</v>
      </c>
    </row>
    <row r="145" spans="1:7" ht="30.75" thickBot="1">
      <c r="A145" s="1043"/>
      <c r="B145" s="514" t="s">
        <v>431</v>
      </c>
      <c r="C145" s="515"/>
      <c r="D145" s="515"/>
      <c r="E145" s="515"/>
      <c r="F145" s="517">
        <v>0</v>
      </c>
    </row>
    <row r="146" spans="1:7" ht="45.75" thickBot="1">
      <c r="A146" s="1043"/>
      <c r="B146" s="514" t="s">
        <v>432</v>
      </c>
      <c r="C146" s="515"/>
      <c r="D146" s="515"/>
      <c r="E146" s="515"/>
      <c r="F146" s="517">
        <v>0</v>
      </c>
    </row>
    <row r="147" spans="1:7" ht="15.75" thickBot="1">
      <c r="A147" s="1043"/>
      <c r="B147" s="514" t="s">
        <v>433</v>
      </c>
      <c r="C147" s="515"/>
      <c r="D147" s="515"/>
      <c r="E147" s="515"/>
      <c r="F147" s="517">
        <v>0</v>
      </c>
    </row>
    <row r="148" spans="1:7" ht="30.75" thickBot="1">
      <c r="A148" s="1043"/>
      <c r="B148" s="514" t="s">
        <v>434</v>
      </c>
      <c r="C148" s="515"/>
      <c r="D148" s="515"/>
      <c r="E148" s="515"/>
      <c r="F148" s="517">
        <v>0</v>
      </c>
    </row>
    <row r="149" spans="1:7" ht="15.75" thickBot="1">
      <c r="A149" s="1043"/>
      <c r="B149" s="514" t="s">
        <v>435</v>
      </c>
      <c r="C149" s="515"/>
      <c r="D149" s="515"/>
      <c r="E149" s="515"/>
      <c r="F149" s="517">
        <v>0</v>
      </c>
    </row>
    <row r="150" spans="1:7" ht="30.75" thickBot="1">
      <c r="A150" s="1043"/>
      <c r="B150" s="514" t="s">
        <v>436</v>
      </c>
      <c r="C150" s="515"/>
      <c r="D150" s="515"/>
      <c r="E150" s="515"/>
      <c r="F150" s="517">
        <v>0</v>
      </c>
      <c r="G150" s="484"/>
    </row>
    <row r="151" spans="1:7" ht="30.75" thickBot="1">
      <c r="A151" s="1043"/>
      <c r="B151" s="514" t="s">
        <v>437</v>
      </c>
      <c r="C151" s="515"/>
      <c r="D151" s="515"/>
      <c r="E151" s="515"/>
      <c r="F151" s="517">
        <v>0</v>
      </c>
    </row>
    <row r="152" spans="1:7" ht="15.75" thickBot="1">
      <c r="A152" s="1043"/>
      <c r="B152" s="514" t="s">
        <v>438</v>
      </c>
      <c r="C152" s="515"/>
      <c r="D152" s="515"/>
      <c r="E152" s="515"/>
      <c r="F152" s="517">
        <v>0</v>
      </c>
    </row>
    <row r="153" spans="1:7">
      <c r="A153" s="1043"/>
      <c r="B153" s="518" t="s">
        <v>439</v>
      </c>
      <c r="C153" s="1045"/>
      <c r="D153" s="1045"/>
      <c r="E153" s="1045"/>
      <c r="F153" s="1047">
        <v>0</v>
      </c>
    </row>
    <row r="154" spans="1:7" ht="30.75" thickBot="1">
      <c r="A154" s="1043"/>
      <c r="B154" s="514" t="s">
        <v>440</v>
      </c>
      <c r="C154" s="1046"/>
      <c r="D154" s="1046"/>
      <c r="E154" s="1046"/>
      <c r="F154" s="1048"/>
    </row>
    <row r="155" spans="1:7" ht="15.75" thickBot="1">
      <c r="A155" s="1043"/>
      <c r="B155" s="514" t="s">
        <v>441</v>
      </c>
      <c r="C155" s="515">
        <v>0.9</v>
      </c>
      <c r="D155" s="515"/>
      <c r="E155" s="515"/>
      <c r="F155" s="517">
        <v>0.9</v>
      </c>
      <c r="G155" s="519" t="s">
        <v>993</v>
      </c>
    </row>
    <row r="156" spans="1:7" ht="15.75" thickBot="1">
      <c r="A156" s="1043"/>
      <c r="B156" s="514" t="s">
        <v>442</v>
      </c>
      <c r="C156" s="515"/>
      <c r="D156" s="515"/>
      <c r="E156" s="515"/>
      <c r="F156" s="517">
        <v>0</v>
      </c>
    </row>
    <row r="157" spans="1:7" ht="30.75" thickBot="1">
      <c r="A157" s="1043"/>
      <c r="B157" s="514" t="s">
        <v>443</v>
      </c>
      <c r="C157" s="515"/>
      <c r="D157" s="515"/>
      <c r="E157" s="515"/>
      <c r="F157" s="517">
        <v>0</v>
      </c>
    </row>
    <row r="158" spans="1:7" ht="15.75" thickBot="1">
      <c r="A158" s="1043"/>
      <c r="B158" s="514" t="s">
        <v>444</v>
      </c>
      <c r="C158" s="515"/>
      <c r="D158" s="515"/>
      <c r="E158" s="515"/>
      <c r="F158" s="517">
        <v>0</v>
      </c>
    </row>
    <row r="159" spans="1:7" ht="30.75" thickBot="1">
      <c r="A159" s="1043"/>
      <c r="B159" s="514" t="s">
        <v>445</v>
      </c>
      <c r="C159" s="515"/>
      <c r="D159" s="515"/>
      <c r="E159" s="515"/>
      <c r="F159" s="517">
        <v>0</v>
      </c>
    </row>
    <row r="160" spans="1:7" ht="15.75" thickBot="1">
      <c r="A160" s="1043"/>
      <c r="B160" s="514" t="s">
        <v>446</v>
      </c>
      <c r="C160" s="515"/>
      <c r="D160" s="515"/>
      <c r="E160" s="515"/>
      <c r="F160" s="517">
        <v>0</v>
      </c>
    </row>
    <row r="161" spans="1:7" ht="30.75" thickBot="1">
      <c r="A161" s="1043"/>
      <c r="B161" s="514" t="s">
        <v>447</v>
      </c>
      <c r="C161" s="515"/>
      <c r="D161" s="515"/>
      <c r="E161" s="515"/>
      <c r="F161" s="517">
        <v>0</v>
      </c>
    </row>
    <row r="162" spans="1:7" ht="15.75" thickBot="1">
      <c r="A162" s="1043"/>
      <c r="B162" s="514" t="s">
        <v>448</v>
      </c>
      <c r="C162" s="515"/>
      <c r="D162" s="515"/>
      <c r="E162" s="515"/>
      <c r="F162" s="517">
        <v>0</v>
      </c>
    </row>
    <row r="163" spans="1:7" ht="30.75" thickBot="1">
      <c r="A163" s="1044"/>
      <c r="B163" s="514" t="s">
        <v>449</v>
      </c>
      <c r="C163" s="515"/>
      <c r="D163" s="515"/>
      <c r="E163" s="515"/>
      <c r="F163" s="517">
        <v>0</v>
      </c>
    </row>
    <row r="164" spans="1:7" ht="30.75" thickBot="1">
      <c r="A164" s="1042" t="s">
        <v>450</v>
      </c>
      <c r="B164" s="514" t="s">
        <v>451</v>
      </c>
      <c r="C164" s="515"/>
      <c r="D164" s="515"/>
      <c r="E164" s="515"/>
      <c r="F164" s="517">
        <v>0</v>
      </c>
    </row>
    <row r="165" spans="1:7" ht="15.75" thickBot="1">
      <c r="A165" s="1043"/>
      <c r="B165" s="514" t="s">
        <v>452</v>
      </c>
      <c r="C165" s="515"/>
      <c r="D165" s="515"/>
      <c r="E165" s="515"/>
      <c r="F165" s="517">
        <v>0</v>
      </c>
    </row>
    <row r="166" spans="1:7" ht="45.75" thickBot="1">
      <c r="A166" s="1043"/>
      <c r="B166" s="514" t="s">
        <v>453</v>
      </c>
      <c r="C166" s="515"/>
      <c r="D166" s="515"/>
      <c r="E166" s="515"/>
      <c r="F166" s="517">
        <v>0</v>
      </c>
    </row>
    <row r="167" spans="1:7" ht="15.75" thickBot="1">
      <c r="A167" s="1043"/>
      <c r="B167" s="514" t="s">
        <v>454</v>
      </c>
      <c r="C167" s="515"/>
      <c r="D167" s="515"/>
      <c r="E167" s="515"/>
      <c r="F167" s="517">
        <v>0</v>
      </c>
    </row>
    <row r="168" spans="1:7" ht="30.75" thickBot="1">
      <c r="A168" s="1044"/>
      <c r="B168" s="514" t="s">
        <v>455</v>
      </c>
      <c r="C168" s="515"/>
      <c r="D168" s="515"/>
      <c r="E168" s="515"/>
      <c r="F168" s="517">
        <v>0</v>
      </c>
    </row>
    <row r="169" spans="1:7" ht="15.75" thickBot="1">
      <c r="A169" s="1042" t="s">
        <v>456</v>
      </c>
      <c r="B169" s="514" t="s">
        <v>457</v>
      </c>
      <c r="C169" s="515"/>
      <c r="D169" s="515"/>
      <c r="E169" s="515"/>
      <c r="F169" s="517">
        <v>0</v>
      </c>
    </row>
    <row r="170" spans="1:7" ht="30.75" thickBot="1">
      <c r="A170" s="1043"/>
      <c r="B170" s="514" t="s">
        <v>458</v>
      </c>
      <c r="C170" s="515"/>
      <c r="D170" s="515"/>
      <c r="E170" s="515"/>
      <c r="F170" s="517">
        <v>0</v>
      </c>
    </row>
    <row r="171" spans="1:7" ht="30.75" thickBot="1">
      <c r="A171" s="1044"/>
      <c r="B171" s="514" t="s">
        <v>459</v>
      </c>
      <c r="C171" s="515"/>
      <c r="D171" s="515"/>
      <c r="E171" s="515"/>
      <c r="F171" s="517">
        <v>0</v>
      </c>
    </row>
    <row r="172" spans="1:7" ht="30.75" thickBot="1">
      <c r="A172" s="1042" t="s">
        <v>460</v>
      </c>
      <c r="B172" s="514" t="s">
        <v>461</v>
      </c>
      <c r="C172" s="515"/>
      <c r="D172" s="515"/>
      <c r="E172" s="515"/>
      <c r="F172" s="517">
        <v>0</v>
      </c>
    </row>
    <row r="173" spans="1:7" ht="15.75" thickBot="1">
      <c r="A173" s="1043"/>
      <c r="B173" s="514" t="s">
        <v>462</v>
      </c>
      <c r="C173" s="515"/>
      <c r="D173" s="515"/>
      <c r="E173" s="515"/>
      <c r="F173" s="517">
        <v>0</v>
      </c>
    </row>
    <row r="174" spans="1:7" ht="15.75" thickBot="1">
      <c r="A174" s="1043"/>
      <c r="B174" s="514" t="s">
        <v>463</v>
      </c>
      <c r="C174" s="515"/>
      <c r="D174" s="515"/>
      <c r="E174" s="515"/>
      <c r="F174" s="517">
        <v>0</v>
      </c>
    </row>
    <row r="175" spans="1:7" ht="15.75" thickBot="1">
      <c r="A175" s="1043"/>
      <c r="B175" s="514" t="s">
        <v>464</v>
      </c>
      <c r="C175" s="515"/>
      <c r="D175" s="515"/>
      <c r="E175" s="515"/>
      <c r="F175" s="516">
        <v>0</v>
      </c>
      <c r="G175" s="519"/>
    </row>
    <row r="176" spans="1:7" ht="30.75" thickBot="1">
      <c r="A176" s="1043"/>
      <c r="B176" s="514" t="s">
        <v>465</v>
      </c>
      <c r="C176" s="515"/>
      <c r="D176" s="515"/>
      <c r="E176" s="515"/>
      <c r="F176" s="517">
        <v>0</v>
      </c>
    </row>
    <row r="177" spans="1:7" ht="15.75" thickBot="1">
      <c r="A177" s="1044"/>
      <c r="B177" s="514" t="s">
        <v>466</v>
      </c>
      <c r="C177" s="515"/>
      <c r="D177" s="515"/>
      <c r="E177" s="515"/>
      <c r="F177" s="517">
        <v>0</v>
      </c>
    </row>
    <row r="178" spans="1:7" ht="15.75" thickBot="1">
      <c r="A178" s="1042" t="s">
        <v>467</v>
      </c>
      <c r="B178" s="514" t="s">
        <v>468</v>
      </c>
      <c r="C178" s="515"/>
      <c r="D178" s="515"/>
      <c r="E178" s="515"/>
      <c r="F178" s="517">
        <v>0</v>
      </c>
    </row>
    <row r="179" spans="1:7" ht="15.75" thickBot="1">
      <c r="A179" s="1043"/>
      <c r="B179" s="514" t="s">
        <v>469</v>
      </c>
      <c r="C179" s="515">
        <v>10</v>
      </c>
      <c r="D179" s="515"/>
      <c r="E179" s="515"/>
      <c r="F179" s="517">
        <v>10</v>
      </c>
      <c r="G179" s="519" t="s">
        <v>994</v>
      </c>
    </row>
    <row r="180" spans="1:7" ht="15.75" thickBot="1">
      <c r="A180" s="1044"/>
      <c r="B180" s="514" t="s">
        <v>470</v>
      </c>
      <c r="C180" s="515"/>
      <c r="D180" s="515"/>
      <c r="E180" s="515"/>
      <c r="F180" s="517">
        <v>0</v>
      </c>
    </row>
    <row r="181" spans="1:7" ht="30.75" thickBot="1">
      <c r="A181" s="1042" t="s">
        <v>471</v>
      </c>
      <c r="B181" s="514" t="s">
        <v>472</v>
      </c>
      <c r="C181" s="515"/>
      <c r="D181" s="515"/>
      <c r="E181" s="515"/>
      <c r="F181" s="517">
        <v>0</v>
      </c>
    </row>
    <row r="182" spans="1:7" ht="15.75" thickBot="1">
      <c r="A182" s="1043"/>
      <c r="B182" s="514" t="s">
        <v>473</v>
      </c>
      <c r="C182" s="515"/>
      <c r="D182" s="515"/>
      <c r="E182" s="515"/>
      <c r="F182" s="517">
        <v>0</v>
      </c>
    </row>
    <row r="183" spans="1:7" ht="15.75" thickBot="1">
      <c r="A183" s="1043"/>
      <c r="B183" s="514" t="s">
        <v>474</v>
      </c>
      <c r="C183" s="515"/>
      <c r="D183" s="515"/>
      <c r="E183" s="515"/>
      <c r="F183" s="517">
        <v>0</v>
      </c>
    </row>
    <row r="184" spans="1:7" ht="30.75" thickBot="1">
      <c r="A184" s="1043"/>
      <c r="B184" s="514" t="s">
        <v>475</v>
      </c>
      <c r="C184" s="515"/>
      <c r="D184" s="515"/>
      <c r="E184" s="515"/>
      <c r="F184" s="517">
        <v>0</v>
      </c>
    </row>
    <row r="185" spans="1:7" ht="30.75" thickBot="1">
      <c r="A185" s="1044"/>
      <c r="B185" s="514" t="s">
        <v>476</v>
      </c>
      <c r="C185" s="515"/>
      <c r="D185" s="515"/>
      <c r="E185" s="515"/>
      <c r="F185" s="517">
        <v>0</v>
      </c>
    </row>
    <row r="186" spans="1:7" ht="15.75">
      <c r="A186" s="520"/>
      <c r="B186" s="436"/>
      <c r="C186" s="436"/>
      <c r="D186" s="436"/>
      <c r="E186" s="436"/>
      <c r="F186" s="436"/>
    </row>
    <row r="187" spans="1:7" ht="15.75">
      <c r="A187" s="520"/>
      <c r="B187" s="436"/>
      <c r="C187" s="436"/>
      <c r="D187" s="436"/>
      <c r="E187" s="436"/>
      <c r="F187" s="436"/>
    </row>
    <row r="188" spans="1:7" ht="25.5" customHeight="1" thickBot="1">
      <c r="A188" s="439" t="s">
        <v>995</v>
      </c>
      <c r="B188" s="436"/>
      <c r="C188" s="436"/>
      <c r="D188" s="436"/>
      <c r="E188" s="436"/>
      <c r="F188" s="436"/>
    </row>
    <row r="189" spans="1:7" ht="25.5">
      <c r="A189" s="1036" t="s">
        <v>418</v>
      </c>
      <c r="B189" s="1036" t="s">
        <v>419</v>
      </c>
      <c r="C189" s="1033" t="s">
        <v>420</v>
      </c>
      <c r="D189" s="1034"/>
      <c r="E189" s="1035"/>
      <c r="F189" s="510" t="s">
        <v>422</v>
      </c>
    </row>
    <row r="190" spans="1:7" ht="15.75" thickBot="1">
      <c r="A190" s="1037"/>
      <c r="B190" s="1037"/>
      <c r="C190" s="1039" t="s">
        <v>421</v>
      </c>
      <c r="D190" s="1040"/>
      <c r="E190" s="1041"/>
      <c r="F190" s="511" t="s">
        <v>423</v>
      </c>
    </row>
    <row r="191" spans="1:7" ht="15.75" thickBot="1">
      <c r="A191" s="1038"/>
      <c r="B191" s="1038"/>
      <c r="C191" s="512">
        <v>2014</v>
      </c>
      <c r="D191" s="512">
        <v>2015</v>
      </c>
      <c r="E191" s="512">
        <v>2016</v>
      </c>
      <c r="F191" s="513"/>
    </row>
    <row r="192" spans="1:7" ht="15.75" thickBot="1">
      <c r="A192" s="1042" t="s">
        <v>996</v>
      </c>
      <c r="B192" s="514" t="s">
        <v>477</v>
      </c>
      <c r="C192" s="515"/>
      <c r="D192" s="515"/>
      <c r="E192" s="515"/>
      <c r="F192" s="517">
        <v>0</v>
      </c>
    </row>
    <row r="193" spans="1:7" ht="15.75" thickBot="1">
      <c r="A193" s="1043"/>
      <c r="B193" s="514" t="s">
        <v>478</v>
      </c>
      <c r="C193" s="515"/>
      <c r="D193" s="515"/>
      <c r="E193" s="515"/>
      <c r="F193" s="517">
        <v>0</v>
      </c>
    </row>
    <row r="194" spans="1:7" ht="45.75" thickBot="1">
      <c r="A194" s="1043"/>
      <c r="B194" s="514" t="s">
        <v>479</v>
      </c>
      <c r="C194" s="515"/>
      <c r="D194" s="515"/>
      <c r="E194" s="515"/>
      <c r="F194" s="517">
        <v>0</v>
      </c>
    </row>
    <row r="195" spans="1:7" ht="15.75" thickBot="1">
      <c r="A195" s="1044"/>
      <c r="B195" s="514" t="s">
        <v>480</v>
      </c>
      <c r="C195" s="515"/>
      <c r="D195" s="515"/>
      <c r="E195" s="515"/>
      <c r="F195" s="517">
        <v>0</v>
      </c>
    </row>
    <row r="196" spans="1:7" ht="15.75" thickBot="1">
      <c r="A196" s="1042" t="s">
        <v>481</v>
      </c>
      <c r="B196" s="514" t="s">
        <v>482</v>
      </c>
      <c r="C196" s="515">
        <v>10.6</v>
      </c>
      <c r="D196" s="515"/>
      <c r="E196" s="515"/>
      <c r="F196" s="517">
        <v>10.6</v>
      </c>
      <c r="G196" s="484" t="s">
        <v>944</v>
      </c>
    </row>
    <row r="197" spans="1:7" ht="30.75" thickBot="1">
      <c r="A197" s="1043"/>
      <c r="B197" s="514" t="s">
        <v>483</v>
      </c>
      <c r="C197" s="515"/>
      <c r="D197" s="515"/>
      <c r="E197" s="515"/>
      <c r="F197" s="517">
        <v>0</v>
      </c>
    </row>
    <row r="198" spans="1:7" ht="30.75" thickBot="1">
      <c r="A198" s="1043"/>
      <c r="B198" s="514" t="s">
        <v>484</v>
      </c>
      <c r="C198" s="515"/>
      <c r="D198" s="515"/>
      <c r="E198" s="515"/>
      <c r="F198" s="517">
        <v>0</v>
      </c>
    </row>
    <row r="199" spans="1:7" ht="30.75" thickBot="1">
      <c r="A199" s="1043"/>
      <c r="B199" s="514" t="s">
        <v>485</v>
      </c>
      <c r="C199" s="515"/>
      <c r="D199" s="515"/>
      <c r="E199" s="515"/>
      <c r="F199" s="517">
        <v>0</v>
      </c>
    </row>
    <row r="200" spans="1:7" ht="45.75" thickBot="1">
      <c r="A200" s="1043"/>
      <c r="B200" s="514" t="s">
        <v>486</v>
      </c>
      <c r="C200" s="515"/>
      <c r="D200" s="515"/>
      <c r="E200" s="515"/>
      <c r="F200" s="517">
        <v>0</v>
      </c>
    </row>
    <row r="201" spans="1:7" ht="30.75" thickBot="1">
      <c r="A201" s="1044"/>
      <c r="B201" s="514" t="s">
        <v>487</v>
      </c>
      <c r="C201" s="515"/>
      <c r="D201" s="515"/>
      <c r="E201" s="515"/>
      <c r="F201" s="517">
        <v>0</v>
      </c>
    </row>
    <row r="202" spans="1:7" ht="30.75" thickBot="1">
      <c r="A202" s="1042" t="s">
        <v>488</v>
      </c>
      <c r="B202" s="514" t="s">
        <v>489</v>
      </c>
      <c r="C202" s="515"/>
      <c r="D202" s="515"/>
      <c r="E202" s="515"/>
      <c r="F202" s="517">
        <v>0</v>
      </c>
    </row>
    <row r="203" spans="1:7" ht="45.75" thickBot="1">
      <c r="A203" s="1043"/>
      <c r="B203" s="514" t="s">
        <v>490</v>
      </c>
      <c r="C203" s="515"/>
      <c r="D203" s="515"/>
      <c r="E203" s="515"/>
      <c r="F203" s="517">
        <v>0</v>
      </c>
    </row>
    <row r="204" spans="1:7" ht="15.75" thickBot="1">
      <c r="A204" s="1043"/>
      <c r="B204" s="514" t="s">
        <v>491</v>
      </c>
      <c r="C204" s="515"/>
      <c r="D204" s="515"/>
      <c r="E204" s="515"/>
      <c r="F204" s="517">
        <v>0</v>
      </c>
    </row>
    <row r="205" spans="1:7" ht="15.75" thickBot="1">
      <c r="A205" s="1043"/>
      <c r="B205" s="514" t="s">
        <v>492</v>
      </c>
      <c r="C205" s="515"/>
      <c r="D205" s="515"/>
      <c r="E205" s="515"/>
      <c r="F205" s="517">
        <v>0</v>
      </c>
    </row>
    <row r="206" spans="1:7" ht="45.75" thickBot="1">
      <c r="A206" s="1043"/>
      <c r="B206" s="514" t="s">
        <v>493</v>
      </c>
      <c r="C206" s="515"/>
      <c r="D206" s="515"/>
      <c r="E206" s="515"/>
      <c r="F206" s="517">
        <v>0</v>
      </c>
    </row>
    <row r="207" spans="1:7" ht="15.75" thickBot="1">
      <c r="A207" s="1043"/>
      <c r="B207" s="514" t="s">
        <v>494</v>
      </c>
      <c r="C207" s="515"/>
      <c r="D207" s="515"/>
      <c r="E207" s="515"/>
      <c r="F207" s="517">
        <v>0</v>
      </c>
    </row>
    <row r="208" spans="1:7" ht="15.75" thickBot="1">
      <c r="A208" s="1043"/>
      <c r="B208" s="514" t="s">
        <v>495</v>
      </c>
      <c r="C208" s="515"/>
      <c r="D208" s="515"/>
      <c r="E208" s="515"/>
      <c r="F208" s="517">
        <v>0</v>
      </c>
    </row>
    <row r="209" spans="1:6" ht="15.75" thickBot="1">
      <c r="A209" s="1043"/>
      <c r="B209" s="514" t="s">
        <v>496</v>
      </c>
      <c r="C209" s="515"/>
      <c r="D209" s="515"/>
      <c r="E209" s="515"/>
      <c r="F209" s="517">
        <v>0</v>
      </c>
    </row>
    <row r="210" spans="1:6" ht="30.75" thickBot="1">
      <c r="A210" s="1043"/>
      <c r="B210" s="514" t="s">
        <v>497</v>
      </c>
      <c r="C210" s="515"/>
      <c r="D210" s="515"/>
      <c r="E210" s="515"/>
      <c r="F210" s="517">
        <v>0</v>
      </c>
    </row>
    <row r="211" spans="1:6" ht="15.75" thickBot="1">
      <c r="A211" s="1043"/>
      <c r="B211" s="514" t="s">
        <v>498</v>
      </c>
      <c r="C211" s="515"/>
      <c r="D211" s="515"/>
      <c r="E211" s="515"/>
      <c r="F211" s="517">
        <v>0</v>
      </c>
    </row>
    <row r="212" spans="1:6" ht="15.75" thickBot="1">
      <c r="A212" s="1043"/>
      <c r="B212" s="514" t="s">
        <v>499</v>
      </c>
      <c r="C212" s="515"/>
      <c r="D212" s="515"/>
      <c r="E212" s="515"/>
      <c r="F212" s="517">
        <v>0</v>
      </c>
    </row>
    <row r="213" spans="1:6" ht="30.75" thickBot="1">
      <c r="A213" s="1043"/>
      <c r="B213" s="514" t="s">
        <v>500</v>
      </c>
      <c r="C213" s="515"/>
      <c r="D213" s="515"/>
      <c r="E213" s="515"/>
      <c r="F213" s="517">
        <v>0</v>
      </c>
    </row>
    <row r="214" spans="1:6" ht="30.75" thickBot="1">
      <c r="A214" s="1044"/>
      <c r="B214" s="514" t="s">
        <v>501</v>
      </c>
      <c r="C214" s="515"/>
      <c r="D214" s="515"/>
      <c r="E214" s="515"/>
      <c r="F214" s="517">
        <v>0</v>
      </c>
    </row>
    <row r="215" spans="1:6" ht="15.75" thickBot="1">
      <c r="A215" s="1049" t="s">
        <v>502</v>
      </c>
      <c r="B215" s="1050"/>
      <c r="C215" s="517"/>
      <c r="D215" s="517"/>
      <c r="E215" s="517"/>
      <c r="F215" s="517">
        <v>35.5</v>
      </c>
    </row>
    <row r="216" spans="1:6" ht="15.75">
      <c r="A216" s="439"/>
      <c r="B216" s="436"/>
      <c r="C216" s="436"/>
      <c r="D216" s="436"/>
      <c r="E216" s="436"/>
      <c r="F216" s="436"/>
    </row>
    <row r="217" spans="1:6" ht="15.75">
      <c r="A217" s="439" t="s">
        <v>997</v>
      </c>
      <c r="B217" s="436"/>
      <c r="C217" s="436"/>
      <c r="D217" s="436"/>
      <c r="E217" s="436"/>
      <c r="F217" s="436"/>
    </row>
    <row r="218" spans="1:6" ht="15.75">
      <c r="A218" s="521"/>
      <c r="B218" s="436"/>
      <c r="C218" s="436"/>
      <c r="D218" s="436"/>
      <c r="E218" s="436"/>
      <c r="F218" s="436"/>
    </row>
    <row r="219" spans="1:6" ht="15.75">
      <c r="A219" s="522" t="s">
        <v>534</v>
      </c>
      <c r="B219" s="436"/>
      <c r="C219" s="436"/>
      <c r="D219" s="436"/>
      <c r="E219" s="436"/>
      <c r="F219" s="436"/>
    </row>
    <row r="220" spans="1:6" ht="15.75">
      <c r="A220" s="521" t="s">
        <v>535</v>
      </c>
      <c r="B220" s="436"/>
      <c r="C220" s="436"/>
      <c r="D220" s="436"/>
      <c r="E220" s="436"/>
      <c r="F220" s="436"/>
    </row>
    <row r="221" spans="1:6" ht="15.75">
      <c r="A221" s="504" t="s">
        <v>998</v>
      </c>
      <c r="B221" s="436"/>
      <c r="C221" s="436"/>
      <c r="D221" s="436"/>
      <c r="E221" s="436"/>
      <c r="F221" s="436"/>
    </row>
    <row r="222" spans="1:6" ht="15.75">
      <c r="A222" s="504" t="s">
        <v>999</v>
      </c>
      <c r="B222" s="436"/>
      <c r="C222" s="436"/>
      <c r="D222" s="436"/>
      <c r="E222" s="436"/>
      <c r="F222" s="436"/>
    </row>
    <row r="223" spans="1:6" ht="15.75">
      <c r="A223" s="521" t="s">
        <v>503</v>
      </c>
      <c r="B223" s="436"/>
      <c r="C223" s="436"/>
      <c r="D223" s="436"/>
      <c r="E223" s="436"/>
      <c r="F223" s="436"/>
    </row>
    <row r="224" spans="1:6" ht="25.5" customHeight="1" thickBot="1">
      <c r="A224" s="439"/>
      <c r="B224" s="436"/>
      <c r="C224" s="436"/>
      <c r="D224" s="436"/>
      <c r="E224" s="436"/>
      <c r="F224" s="436"/>
    </row>
    <row r="225" spans="1:6" ht="16.5" thickBot="1">
      <c r="A225" s="1036" t="s">
        <v>504</v>
      </c>
      <c r="B225" s="1051" t="s">
        <v>505</v>
      </c>
      <c r="C225" s="1052"/>
      <c r="D225" s="1053"/>
      <c r="E225" s="510" t="s">
        <v>422</v>
      </c>
      <c r="F225" s="436"/>
    </row>
    <row r="226" spans="1:6" ht="16.5" thickBot="1">
      <c r="A226" s="1038"/>
      <c r="B226" s="512">
        <v>2014</v>
      </c>
      <c r="C226" s="512">
        <v>2015</v>
      </c>
      <c r="D226" s="512">
        <v>2016</v>
      </c>
      <c r="E226" s="523" t="s">
        <v>423</v>
      </c>
      <c r="F226" s="436"/>
    </row>
    <row r="227" spans="1:6" ht="15.75">
      <c r="A227" s="1056" t="s">
        <v>506</v>
      </c>
      <c r="B227" s="1056"/>
      <c r="C227" s="1056"/>
      <c r="D227" s="1056"/>
      <c r="E227" s="1058">
        <v>0</v>
      </c>
      <c r="F227" s="436"/>
    </row>
    <row r="228" spans="1:6" ht="16.5" thickBot="1">
      <c r="A228" s="1057"/>
      <c r="B228" s="1057"/>
      <c r="C228" s="1057"/>
      <c r="D228" s="1057"/>
      <c r="E228" s="1059"/>
      <c r="F228" s="436"/>
    </row>
    <row r="229" spans="1:6" ht="16.5" thickBot="1">
      <c r="A229" s="524" t="s">
        <v>507</v>
      </c>
      <c r="B229" s="525"/>
      <c r="C229" s="525"/>
      <c r="D229" s="525"/>
      <c r="E229" s="526">
        <v>0</v>
      </c>
      <c r="F229" s="436"/>
    </row>
    <row r="230" spans="1:6" ht="16.5" thickBot="1">
      <c r="A230" s="524" t="s">
        <v>508</v>
      </c>
      <c r="B230" s="525"/>
      <c r="C230" s="525"/>
      <c r="D230" s="525"/>
      <c r="E230" s="526">
        <v>0</v>
      </c>
      <c r="F230" s="436"/>
    </row>
    <row r="231" spans="1:6" ht="16.5" thickBot="1">
      <c r="A231" s="524" t="s">
        <v>1000</v>
      </c>
      <c r="B231" s="525"/>
      <c r="C231" s="525"/>
      <c r="D231" s="525"/>
      <c r="E231" s="526">
        <v>0</v>
      </c>
      <c r="F231" s="436"/>
    </row>
    <row r="232" spans="1:6" ht="15.75">
      <c r="A232" s="439"/>
      <c r="B232" s="436"/>
      <c r="C232" s="436"/>
      <c r="D232" s="436"/>
      <c r="E232" s="436"/>
      <c r="F232" s="436"/>
    </row>
    <row r="233" spans="1:6" ht="15.75">
      <c r="A233" s="439" t="s">
        <v>1001</v>
      </c>
      <c r="B233" s="436"/>
      <c r="C233" s="436"/>
      <c r="D233" s="436"/>
      <c r="E233" s="436"/>
      <c r="F233" s="436"/>
    </row>
    <row r="234" spans="1:6" ht="15.75">
      <c r="A234" s="439"/>
      <c r="B234" s="436"/>
      <c r="C234" s="436"/>
      <c r="D234" s="436"/>
      <c r="E234" s="436"/>
      <c r="F234" s="436"/>
    </row>
    <row r="235" spans="1:6" ht="15.75">
      <c r="A235" s="493" t="s">
        <v>525</v>
      </c>
      <c r="B235" s="436"/>
      <c r="C235" s="436"/>
      <c r="D235" s="436"/>
      <c r="E235" s="436"/>
      <c r="F235" s="436"/>
    </row>
    <row r="236" spans="1:6" ht="15.75">
      <c r="A236" s="493" t="s">
        <v>526</v>
      </c>
      <c r="B236" s="436"/>
      <c r="C236" s="436"/>
      <c r="D236" s="436"/>
      <c r="E236" s="436"/>
      <c r="F236" s="436"/>
    </row>
    <row r="237" spans="1:6" ht="15.75">
      <c r="A237" s="493" t="s">
        <v>527</v>
      </c>
      <c r="B237" s="436"/>
      <c r="C237" s="436"/>
      <c r="D237" s="436"/>
      <c r="E237" s="436"/>
      <c r="F237" s="436"/>
    </row>
    <row r="238" spans="1:6" ht="15.75">
      <c r="A238" s="492" t="s">
        <v>528</v>
      </c>
      <c r="B238" s="436"/>
      <c r="C238" s="436"/>
      <c r="D238" s="436"/>
      <c r="E238" s="436"/>
      <c r="F238" s="436"/>
    </row>
    <row r="239" spans="1:6" ht="15.75">
      <c r="A239" s="492"/>
      <c r="B239" s="436"/>
      <c r="C239" s="436"/>
      <c r="D239" s="436"/>
      <c r="E239" s="436"/>
      <c r="F239" s="436"/>
    </row>
    <row r="240" spans="1:6" ht="15.75">
      <c r="A240" s="493" t="s">
        <v>529</v>
      </c>
      <c r="B240" s="436"/>
      <c r="C240" s="436"/>
      <c r="D240" s="436"/>
      <c r="E240" s="436"/>
      <c r="F240" s="436"/>
    </row>
    <row r="241" spans="1:7" ht="15.75">
      <c r="A241" s="493" t="s">
        <v>530</v>
      </c>
      <c r="B241" s="436"/>
      <c r="C241" s="436"/>
      <c r="D241" s="436"/>
      <c r="E241" s="436"/>
      <c r="F241" s="436"/>
    </row>
    <row r="242" spans="1:7" ht="15.75">
      <c r="A242" s="493" t="s">
        <v>531</v>
      </c>
      <c r="B242" s="436"/>
      <c r="C242" s="436"/>
      <c r="D242" s="436"/>
      <c r="E242" s="436"/>
      <c r="F242" s="436"/>
    </row>
    <row r="243" spans="1:7" ht="15.75">
      <c r="A243" s="492"/>
      <c r="B243" s="436"/>
      <c r="C243" s="436"/>
      <c r="D243" s="436"/>
      <c r="E243" s="436"/>
      <c r="F243" s="436"/>
    </row>
    <row r="244" spans="1:7" ht="25.5" customHeight="1" thickBot="1">
      <c r="A244" s="492"/>
      <c r="B244" s="436"/>
      <c r="C244" s="436"/>
      <c r="D244" s="436"/>
      <c r="E244" s="436"/>
      <c r="F244" s="436"/>
    </row>
    <row r="245" spans="1:7" ht="15.75" thickBot="1">
      <c r="A245" s="1036" t="s">
        <v>509</v>
      </c>
      <c r="B245" s="1051" t="s">
        <v>505</v>
      </c>
      <c r="C245" s="1052"/>
      <c r="D245" s="1053"/>
      <c r="E245" s="510" t="s">
        <v>41</v>
      </c>
      <c r="F245" s="1054" t="s">
        <v>510</v>
      </c>
    </row>
    <row r="246" spans="1:7" ht="15.75" thickBot="1">
      <c r="A246" s="1038"/>
      <c r="B246" s="512">
        <v>2014</v>
      </c>
      <c r="C246" s="512">
        <v>2015</v>
      </c>
      <c r="D246" s="512">
        <v>2016</v>
      </c>
      <c r="E246" s="523" t="s">
        <v>423</v>
      </c>
      <c r="F246" s="1055"/>
    </row>
    <row r="247" spans="1:7" ht="15.75" thickBot="1">
      <c r="A247" s="527" t="s">
        <v>511</v>
      </c>
      <c r="B247" s="525"/>
      <c r="C247" s="525"/>
      <c r="D247" s="525"/>
      <c r="E247" s="526"/>
      <c r="F247" s="525">
        <v>0</v>
      </c>
    </row>
    <row r="248" spans="1:7" s="484" customFormat="1" ht="15.75" thickBot="1">
      <c r="A248" s="528" t="s">
        <v>936</v>
      </c>
      <c r="B248" s="529"/>
      <c r="C248" s="530">
        <v>2.35</v>
      </c>
      <c r="D248" s="530">
        <v>2.65</v>
      </c>
      <c r="E248" s="531"/>
      <c r="F248" s="530">
        <v>5</v>
      </c>
      <c r="G248" s="484" t="s">
        <v>1002</v>
      </c>
    </row>
    <row r="249" spans="1:7" ht="15.75" thickBot="1">
      <c r="A249" s="527" t="s">
        <v>512</v>
      </c>
      <c r="B249" s="525"/>
      <c r="C249" s="525"/>
      <c r="D249" s="525"/>
      <c r="E249" s="526"/>
      <c r="F249" s="525">
        <v>0</v>
      </c>
    </row>
    <row r="250" spans="1:7">
      <c r="A250" s="532" t="s">
        <v>513</v>
      </c>
      <c r="B250" s="1056">
        <v>7</v>
      </c>
      <c r="C250" s="1056">
        <v>5</v>
      </c>
      <c r="D250" s="1056">
        <v>2</v>
      </c>
      <c r="E250" s="1058"/>
      <c r="F250" s="1056">
        <v>14</v>
      </c>
      <c r="G250" s="484" t="s">
        <v>1003</v>
      </c>
    </row>
    <row r="251" spans="1:7" ht="15.75" thickBot="1">
      <c r="A251" s="527" t="s">
        <v>514</v>
      </c>
      <c r="B251" s="1057"/>
      <c r="C251" s="1057"/>
      <c r="D251" s="1057"/>
      <c r="E251" s="1059"/>
      <c r="F251" s="1057"/>
    </row>
    <row r="252" spans="1:7" ht="15.75" thickBot="1">
      <c r="A252" s="527" t="s">
        <v>515</v>
      </c>
      <c r="B252" s="525"/>
      <c r="C252" s="525"/>
      <c r="D252" s="525"/>
      <c r="E252" s="526"/>
      <c r="F252" s="525"/>
    </row>
    <row r="253" spans="1:7" ht="15.75">
      <c r="A253" s="439"/>
      <c r="B253" s="436"/>
      <c r="C253" s="436"/>
      <c r="D253" s="436"/>
      <c r="E253" s="436"/>
      <c r="F253" s="436"/>
    </row>
  </sheetData>
  <mergeCells count="52">
    <mergeCell ref="B250:B251"/>
    <mergeCell ref="C250:C251"/>
    <mergeCell ref="D250:D251"/>
    <mergeCell ref="E250:E251"/>
    <mergeCell ref="F250:F251"/>
    <mergeCell ref="A245:A246"/>
    <mergeCell ref="B245:D245"/>
    <mergeCell ref="F245:F246"/>
    <mergeCell ref="A225:A226"/>
    <mergeCell ref="B225:D225"/>
    <mergeCell ref="A227:A228"/>
    <mergeCell ref="B227:B228"/>
    <mergeCell ref="C227:C228"/>
    <mergeCell ref="D227:D228"/>
    <mergeCell ref="E227:E228"/>
    <mergeCell ref="F153:F154"/>
    <mergeCell ref="A202:A214"/>
    <mergeCell ref="A215:B215"/>
    <mergeCell ref="C189:E189"/>
    <mergeCell ref="A178:A180"/>
    <mergeCell ref="A181:A185"/>
    <mergeCell ref="A189:A191"/>
    <mergeCell ref="B189:B191"/>
    <mergeCell ref="C190:E190"/>
    <mergeCell ref="A192:A195"/>
    <mergeCell ref="A196:A201"/>
    <mergeCell ref="A164:A168"/>
    <mergeCell ref="A169:A171"/>
    <mergeCell ref="A172:A177"/>
    <mergeCell ref="C136:E136"/>
    <mergeCell ref="A136:A138"/>
    <mergeCell ref="B136:B138"/>
    <mergeCell ref="C137:E137"/>
    <mergeCell ref="A139:A163"/>
    <mergeCell ref="C153:C154"/>
    <mergeCell ref="D153:D154"/>
    <mergeCell ref="E153:E154"/>
    <mergeCell ref="A85:E85"/>
    <mergeCell ref="A86:A87"/>
    <mergeCell ref="B86:B87"/>
    <mergeCell ref="C86:C87"/>
    <mergeCell ref="E86:E87"/>
    <mergeCell ref="A1:E1"/>
    <mergeCell ref="A44:A45"/>
    <mergeCell ref="B44:B45"/>
    <mergeCell ref="C44:C45"/>
    <mergeCell ref="E44:E45"/>
    <mergeCell ref="A5:E5"/>
    <mergeCell ref="A6:A7"/>
    <mergeCell ref="B6:B7"/>
    <mergeCell ref="C6:C7"/>
    <mergeCell ref="E6:E7"/>
  </mergeCells>
  <printOptions horizontalCentered="1"/>
  <pageMargins left="0.25" right="0.25" top="0.75" bottom="0.75" header="0.3" footer="0.3"/>
  <pageSetup paperSize="9" scale="49" fitToHeight="4" orientation="portrait" horizontalDpi="300" r:id="rId1"/>
  <headerFooter>
    <oddFooter>&amp;L&amp;F&amp;R&amp;A</oddFooter>
  </headerFooter>
  <rowBreaks count="2" manualBreakCount="2">
    <brk id="43" max="16383" man="1"/>
    <brk id="108" max="16383" man="1"/>
  </rowBreaks>
</worksheet>
</file>

<file path=xl/worksheets/sheet2.xml><?xml version="1.0" encoding="utf-8"?>
<worksheet xmlns="http://schemas.openxmlformats.org/spreadsheetml/2006/main" xmlns:r="http://schemas.openxmlformats.org/officeDocument/2006/relationships">
  <sheetPr codeName="Sheet2">
    <pageSetUpPr fitToPage="1"/>
  </sheetPr>
  <dimension ref="A2:AA82"/>
  <sheetViews>
    <sheetView view="pageBreakPreview" topLeftCell="C13" zoomScale="60" zoomScaleNormal="60" workbookViewId="0">
      <selection activeCell="F36" sqref="F36"/>
    </sheetView>
  </sheetViews>
  <sheetFormatPr defaultRowHeight="12.75"/>
  <cols>
    <col min="1" max="1" width="11.21875" style="542" customWidth="1"/>
    <col min="2" max="2" width="8.6640625" style="543" customWidth="1"/>
    <col min="3" max="3" width="9.77734375" style="543" customWidth="1"/>
    <col min="4" max="4" width="21" style="543" customWidth="1"/>
    <col min="5" max="5" width="17.5546875" style="543" customWidth="1"/>
    <col min="6" max="6" width="11.88671875" style="543" customWidth="1"/>
    <col min="7" max="7" width="1.88671875" style="544" customWidth="1"/>
    <col min="8" max="8" width="11.21875" style="542" customWidth="1"/>
    <col min="9" max="9" width="1.6640625" style="544" customWidth="1"/>
    <col min="10" max="10" width="8.5546875" style="543" bestFit="1" customWidth="1"/>
    <col min="11" max="11" width="9.109375" style="543" bestFit="1" customWidth="1"/>
    <col min="12" max="12" width="8.77734375" style="543" bestFit="1" customWidth="1"/>
    <col min="13" max="13" width="8" style="543" bestFit="1" customWidth="1"/>
    <col min="14" max="15" width="9.109375" style="543" bestFit="1" customWidth="1"/>
    <col min="16" max="16" width="8.77734375" style="543" bestFit="1" customWidth="1"/>
    <col min="17" max="17" width="8.88671875" style="543" bestFit="1" customWidth="1"/>
    <col min="18" max="18" width="9.109375" style="543" bestFit="1" customWidth="1"/>
    <col min="19" max="20" width="8.77734375" style="543" bestFit="1" customWidth="1"/>
    <col min="21" max="21" width="9" style="543" bestFit="1" customWidth="1"/>
    <col min="22" max="22" width="10" style="543" customWidth="1"/>
    <col min="23" max="23" width="54.21875" style="543" customWidth="1"/>
    <col min="24" max="24" width="33.44140625" style="545" hidden="1" customWidth="1"/>
    <col min="25" max="25" width="1" style="543" customWidth="1"/>
    <col min="26" max="26" width="7.5546875" style="546" hidden="1" customWidth="1"/>
    <col min="27" max="27" width="8.88671875" style="554"/>
    <col min="28" max="260" width="8.88671875" style="543"/>
    <col min="261" max="261" width="8.6640625" style="543" customWidth="1"/>
    <col min="262" max="262" width="8" style="543" customWidth="1"/>
    <col min="263" max="263" width="21" style="543" customWidth="1"/>
    <col min="264" max="264" width="17.5546875" style="543" customWidth="1"/>
    <col min="265" max="265" width="11.88671875" style="543" customWidth="1"/>
    <col min="266" max="266" width="7.5546875" style="543" bestFit="1" customWidth="1"/>
    <col min="267" max="267" width="8.109375" style="543" bestFit="1" customWidth="1"/>
    <col min="268" max="268" width="7.5546875" style="543" bestFit="1" customWidth="1"/>
    <col min="269" max="269" width="7.44140625" style="543" bestFit="1" customWidth="1"/>
    <col min="270" max="270" width="7.88671875" style="543" bestFit="1" customWidth="1"/>
    <col min="271" max="271" width="7.6640625" style="543" bestFit="1" customWidth="1"/>
    <col min="272" max="272" width="7.5546875" style="543" bestFit="1" customWidth="1"/>
    <col min="273" max="273" width="8.109375" style="543" bestFit="1" customWidth="1"/>
    <col min="274" max="274" width="7.88671875" style="543" bestFit="1" customWidth="1"/>
    <col min="275" max="275" width="7.5546875" style="543" bestFit="1" customWidth="1"/>
    <col min="276" max="276" width="7.6640625" style="543" bestFit="1" customWidth="1"/>
    <col min="277" max="277" width="8.88671875" style="543"/>
    <col min="278" max="278" width="3.5546875" style="543" customWidth="1"/>
    <col min="279" max="279" width="1" style="543" customWidth="1"/>
    <col min="280" max="280" width="11.21875" style="543" customWidth="1"/>
    <col min="281" max="281" width="0" style="543" hidden="1" customWidth="1"/>
    <col min="282" max="516" width="8.88671875" style="543"/>
    <col min="517" max="517" width="8.6640625" style="543" customWidth="1"/>
    <col min="518" max="518" width="8" style="543" customWidth="1"/>
    <col min="519" max="519" width="21" style="543" customWidth="1"/>
    <col min="520" max="520" width="17.5546875" style="543" customWidth="1"/>
    <col min="521" max="521" width="11.88671875" style="543" customWidth="1"/>
    <col min="522" max="522" width="7.5546875" style="543" bestFit="1" customWidth="1"/>
    <col min="523" max="523" width="8.109375" style="543" bestFit="1" customWidth="1"/>
    <col min="524" max="524" width="7.5546875" style="543" bestFit="1" customWidth="1"/>
    <col min="525" max="525" width="7.44140625" style="543" bestFit="1" customWidth="1"/>
    <col min="526" max="526" width="7.88671875" style="543" bestFit="1" customWidth="1"/>
    <col min="527" max="527" width="7.6640625" style="543" bestFit="1" customWidth="1"/>
    <col min="528" max="528" width="7.5546875" style="543" bestFit="1" customWidth="1"/>
    <col min="529" max="529" width="8.109375" style="543" bestFit="1" customWidth="1"/>
    <col min="530" max="530" width="7.88671875" style="543" bestFit="1" customWidth="1"/>
    <col min="531" max="531" width="7.5546875" style="543" bestFit="1" customWidth="1"/>
    <col min="532" max="532" width="7.6640625" style="543" bestFit="1" customWidth="1"/>
    <col min="533" max="533" width="8.88671875" style="543"/>
    <col min="534" max="534" width="3.5546875" style="543" customWidth="1"/>
    <col min="535" max="535" width="1" style="543" customWidth="1"/>
    <col min="536" max="536" width="11.21875" style="543" customWidth="1"/>
    <col min="537" max="537" width="0" style="543" hidden="1" customWidth="1"/>
    <col min="538" max="772" width="8.88671875" style="543"/>
    <col min="773" max="773" width="8.6640625" style="543" customWidth="1"/>
    <col min="774" max="774" width="8" style="543" customWidth="1"/>
    <col min="775" max="775" width="21" style="543" customWidth="1"/>
    <col min="776" max="776" width="17.5546875" style="543" customWidth="1"/>
    <col min="777" max="777" width="11.88671875" style="543" customWidth="1"/>
    <col min="778" max="778" width="7.5546875" style="543" bestFit="1" customWidth="1"/>
    <col min="779" max="779" width="8.109375" style="543" bestFit="1" customWidth="1"/>
    <col min="780" max="780" width="7.5546875" style="543" bestFit="1" customWidth="1"/>
    <col min="781" max="781" width="7.44140625" style="543" bestFit="1" customWidth="1"/>
    <col min="782" max="782" width="7.88671875" style="543" bestFit="1" customWidth="1"/>
    <col min="783" max="783" width="7.6640625" style="543" bestFit="1" customWidth="1"/>
    <col min="784" max="784" width="7.5546875" style="543" bestFit="1" customWidth="1"/>
    <col min="785" max="785" width="8.109375" style="543" bestFit="1" customWidth="1"/>
    <col min="786" max="786" width="7.88671875" style="543" bestFit="1" customWidth="1"/>
    <col min="787" max="787" width="7.5546875" style="543" bestFit="1" customWidth="1"/>
    <col min="788" max="788" width="7.6640625" style="543" bestFit="1" customWidth="1"/>
    <col min="789" max="789" width="8.88671875" style="543"/>
    <col min="790" max="790" width="3.5546875" style="543" customWidth="1"/>
    <col min="791" max="791" width="1" style="543" customWidth="1"/>
    <col min="792" max="792" width="11.21875" style="543" customWidth="1"/>
    <col min="793" max="793" width="0" style="543" hidden="1" customWidth="1"/>
    <col min="794" max="1028" width="8.88671875" style="543"/>
    <col min="1029" max="1029" width="8.6640625" style="543" customWidth="1"/>
    <col min="1030" max="1030" width="8" style="543" customWidth="1"/>
    <col min="1031" max="1031" width="21" style="543" customWidth="1"/>
    <col min="1032" max="1032" width="17.5546875" style="543" customWidth="1"/>
    <col min="1033" max="1033" width="11.88671875" style="543" customWidth="1"/>
    <col min="1034" max="1034" width="7.5546875" style="543" bestFit="1" customWidth="1"/>
    <col min="1035" max="1035" width="8.109375" style="543" bestFit="1" customWidth="1"/>
    <col min="1036" max="1036" width="7.5546875" style="543" bestFit="1" customWidth="1"/>
    <col min="1037" max="1037" width="7.44140625" style="543" bestFit="1" customWidth="1"/>
    <col min="1038" max="1038" width="7.88671875" style="543" bestFit="1" customWidth="1"/>
    <col min="1039" max="1039" width="7.6640625" style="543" bestFit="1" customWidth="1"/>
    <col min="1040" max="1040" width="7.5546875" style="543" bestFit="1" customWidth="1"/>
    <col min="1041" max="1041" width="8.109375" style="543" bestFit="1" customWidth="1"/>
    <col min="1042" max="1042" width="7.88671875" style="543" bestFit="1" customWidth="1"/>
    <col min="1043" max="1043" width="7.5546875" style="543" bestFit="1" customWidth="1"/>
    <col min="1044" max="1044" width="7.6640625" style="543" bestFit="1" customWidth="1"/>
    <col min="1045" max="1045" width="8.88671875" style="543"/>
    <col min="1046" max="1046" width="3.5546875" style="543" customWidth="1"/>
    <col min="1047" max="1047" width="1" style="543" customWidth="1"/>
    <col min="1048" max="1048" width="11.21875" style="543" customWidth="1"/>
    <col min="1049" max="1049" width="0" style="543" hidden="1" customWidth="1"/>
    <col min="1050" max="1284" width="8.88671875" style="543"/>
    <col min="1285" max="1285" width="8.6640625" style="543" customWidth="1"/>
    <col min="1286" max="1286" width="8" style="543" customWidth="1"/>
    <col min="1287" max="1287" width="21" style="543" customWidth="1"/>
    <col min="1288" max="1288" width="17.5546875" style="543" customWidth="1"/>
    <col min="1289" max="1289" width="11.88671875" style="543" customWidth="1"/>
    <col min="1290" max="1290" width="7.5546875" style="543" bestFit="1" customWidth="1"/>
    <col min="1291" max="1291" width="8.109375" style="543" bestFit="1" customWidth="1"/>
    <col min="1292" max="1292" width="7.5546875" style="543" bestFit="1" customWidth="1"/>
    <col min="1293" max="1293" width="7.44140625" style="543" bestFit="1" customWidth="1"/>
    <col min="1294" max="1294" width="7.88671875" style="543" bestFit="1" customWidth="1"/>
    <col min="1295" max="1295" width="7.6640625" style="543" bestFit="1" customWidth="1"/>
    <col min="1296" max="1296" width="7.5546875" style="543" bestFit="1" customWidth="1"/>
    <col min="1297" max="1297" width="8.109375" style="543" bestFit="1" customWidth="1"/>
    <col min="1298" max="1298" width="7.88671875" style="543" bestFit="1" customWidth="1"/>
    <col min="1299" max="1299" width="7.5546875" style="543" bestFit="1" customWidth="1"/>
    <col min="1300" max="1300" width="7.6640625" style="543" bestFit="1" customWidth="1"/>
    <col min="1301" max="1301" width="8.88671875" style="543"/>
    <col min="1302" max="1302" width="3.5546875" style="543" customWidth="1"/>
    <col min="1303" max="1303" width="1" style="543" customWidth="1"/>
    <col min="1304" max="1304" width="11.21875" style="543" customWidth="1"/>
    <col min="1305" max="1305" width="0" style="543" hidden="1" customWidth="1"/>
    <col min="1306" max="1540" width="8.88671875" style="543"/>
    <col min="1541" max="1541" width="8.6640625" style="543" customWidth="1"/>
    <col min="1542" max="1542" width="8" style="543" customWidth="1"/>
    <col min="1543" max="1543" width="21" style="543" customWidth="1"/>
    <col min="1544" max="1544" width="17.5546875" style="543" customWidth="1"/>
    <col min="1545" max="1545" width="11.88671875" style="543" customWidth="1"/>
    <col min="1546" max="1546" width="7.5546875" style="543" bestFit="1" customWidth="1"/>
    <col min="1547" max="1547" width="8.109375" style="543" bestFit="1" customWidth="1"/>
    <col min="1548" max="1548" width="7.5546875" style="543" bestFit="1" customWidth="1"/>
    <col min="1549" max="1549" width="7.44140625" style="543" bestFit="1" customWidth="1"/>
    <col min="1550" max="1550" width="7.88671875" style="543" bestFit="1" customWidth="1"/>
    <col min="1551" max="1551" width="7.6640625" style="543" bestFit="1" customWidth="1"/>
    <col min="1552" max="1552" width="7.5546875" style="543" bestFit="1" customWidth="1"/>
    <col min="1553" max="1553" width="8.109375" style="543" bestFit="1" customWidth="1"/>
    <col min="1554" max="1554" width="7.88671875" style="543" bestFit="1" customWidth="1"/>
    <col min="1555" max="1555" width="7.5546875" style="543" bestFit="1" customWidth="1"/>
    <col min="1556" max="1556" width="7.6640625" style="543" bestFit="1" customWidth="1"/>
    <col min="1557" max="1557" width="8.88671875" style="543"/>
    <col min="1558" max="1558" width="3.5546875" style="543" customWidth="1"/>
    <col min="1559" max="1559" width="1" style="543" customWidth="1"/>
    <col min="1560" max="1560" width="11.21875" style="543" customWidth="1"/>
    <col min="1561" max="1561" width="0" style="543" hidden="1" customWidth="1"/>
    <col min="1562" max="1796" width="8.88671875" style="543"/>
    <col min="1797" max="1797" width="8.6640625" style="543" customWidth="1"/>
    <col min="1798" max="1798" width="8" style="543" customWidth="1"/>
    <col min="1799" max="1799" width="21" style="543" customWidth="1"/>
    <col min="1800" max="1800" width="17.5546875" style="543" customWidth="1"/>
    <col min="1801" max="1801" width="11.88671875" style="543" customWidth="1"/>
    <col min="1802" max="1802" width="7.5546875" style="543" bestFit="1" customWidth="1"/>
    <col min="1803" max="1803" width="8.109375" style="543" bestFit="1" customWidth="1"/>
    <col min="1804" max="1804" width="7.5546875" style="543" bestFit="1" customWidth="1"/>
    <col min="1805" max="1805" width="7.44140625" style="543" bestFit="1" customWidth="1"/>
    <col min="1806" max="1806" width="7.88671875" style="543" bestFit="1" customWidth="1"/>
    <col min="1807" max="1807" width="7.6640625" style="543" bestFit="1" customWidth="1"/>
    <col min="1808" max="1808" width="7.5546875" style="543" bestFit="1" customWidth="1"/>
    <col min="1809" max="1809" width="8.109375" style="543" bestFit="1" customWidth="1"/>
    <col min="1810" max="1810" width="7.88671875" style="543" bestFit="1" customWidth="1"/>
    <col min="1811" max="1811" width="7.5546875" style="543" bestFit="1" customWidth="1"/>
    <col min="1812" max="1812" width="7.6640625" style="543" bestFit="1" customWidth="1"/>
    <col min="1813" max="1813" width="8.88671875" style="543"/>
    <col min="1814" max="1814" width="3.5546875" style="543" customWidth="1"/>
    <col min="1815" max="1815" width="1" style="543" customWidth="1"/>
    <col min="1816" max="1816" width="11.21875" style="543" customWidth="1"/>
    <col min="1817" max="1817" width="0" style="543" hidden="1" customWidth="1"/>
    <col min="1818" max="2052" width="8.88671875" style="543"/>
    <col min="2053" max="2053" width="8.6640625" style="543" customWidth="1"/>
    <col min="2054" max="2054" width="8" style="543" customWidth="1"/>
    <col min="2055" max="2055" width="21" style="543" customWidth="1"/>
    <col min="2056" max="2056" width="17.5546875" style="543" customWidth="1"/>
    <col min="2057" max="2057" width="11.88671875" style="543" customWidth="1"/>
    <col min="2058" max="2058" width="7.5546875" style="543" bestFit="1" customWidth="1"/>
    <col min="2059" max="2059" width="8.109375" style="543" bestFit="1" customWidth="1"/>
    <col min="2060" max="2060" width="7.5546875" style="543" bestFit="1" customWidth="1"/>
    <col min="2061" max="2061" width="7.44140625" style="543" bestFit="1" customWidth="1"/>
    <col min="2062" max="2062" width="7.88671875" style="543" bestFit="1" customWidth="1"/>
    <col min="2063" max="2063" width="7.6640625" style="543" bestFit="1" customWidth="1"/>
    <col min="2064" max="2064" width="7.5546875" style="543" bestFit="1" customWidth="1"/>
    <col min="2065" max="2065" width="8.109375" style="543" bestFit="1" customWidth="1"/>
    <col min="2066" max="2066" width="7.88671875" style="543" bestFit="1" customWidth="1"/>
    <col min="2067" max="2067" width="7.5546875" style="543" bestFit="1" customWidth="1"/>
    <col min="2068" max="2068" width="7.6640625" style="543" bestFit="1" customWidth="1"/>
    <col min="2069" max="2069" width="8.88671875" style="543"/>
    <col min="2070" max="2070" width="3.5546875" style="543" customWidth="1"/>
    <col min="2071" max="2071" width="1" style="543" customWidth="1"/>
    <col min="2072" max="2072" width="11.21875" style="543" customWidth="1"/>
    <col min="2073" max="2073" width="0" style="543" hidden="1" customWidth="1"/>
    <col min="2074" max="2308" width="8.88671875" style="543"/>
    <col min="2309" max="2309" width="8.6640625" style="543" customWidth="1"/>
    <col min="2310" max="2310" width="8" style="543" customWidth="1"/>
    <col min="2311" max="2311" width="21" style="543" customWidth="1"/>
    <col min="2312" max="2312" width="17.5546875" style="543" customWidth="1"/>
    <col min="2313" max="2313" width="11.88671875" style="543" customWidth="1"/>
    <col min="2314" max="2314" width="7.5546875" style="543" bestFit="1" customWidth="1"/>
    <col min="2315" max="2315" width="8.109375" style="543" bestFit="1" customWidth="1"/>
    <col min="2316" max="2316" width="7.5546875" style="543" bestFit="1" customWidth="1"/>
    <col min="2317" max="2317" width="7.44140625" style="543" bestFit="1" customWidth="1"/>
    <col min="2318" max="2318" width="7.88671875" style="543" bestFit="1" customWidth="1"/>
    <col min="2319" max="2319" width="7.6640625" style="543" bestFit="1" customWidth="1"/>
    <col min="2320" max="2320" width="7.5546875" style="543" bestFit="1" customWidth="1"/>
    <col min="2321" max="2321" width="8.109375" style="543" bestFit="1" customWidth="1"/>
    <col min="2322" max="2322" width="7.88671875" style="543" bestFit="1" customWidth="1"/>
    <col min="2323" max="2323" width="7.5546875" style="543" bestFit="1" customWidth="1"/>
    <col min="2324" max="2324" width="7.6640625" style="543" bestFit="1" customWidth="1"/>
    <col min="2325" max="2325" width="8.88671875" style="543"/>
    <col min="2326" max="2326" width="3.5546875" style="543" customWidth="1"/>
    <col min="2327" max="2327" width="1" style="543" customWidth="1"/>
    <col min="2328" max="2328" width="11.21875" style="543" customWidth="1"/>
    <col min="2329" max="2329" width="0" style="543" hidden="1" customWidth="1"/>
    <col min="2330" max="2564" width="8.88671875" style="543"/>
    <col min="2565" max="2565" width="8.6640625" style="543" customWidth="1"/>
    <col min="2566" max="2566" width="8" style="543" customWidth="1"/>
    <col min="2567" max="2567" width="21" style="543" customWidth="1"/>
    <col min="2568" max="2568" width="17.5546875" style="543" customWidth="1"/>
    <col min="2569" max="2569" width="11.88671875" style="543" customWidth="1"/>
    <col min="2570" max="2570" width="7.5546875" style="543" bestFit="1" customWidth="1"/>
    <col min="2571" max="2571" width="8.109375" style="543" bestFit="1" customWidth="1"/>
    <col min="2572" max="2572" width="7.5546875" style="543" bestFit="1" customWidth="1"/>
    <col min="2573" max="2573" width="7.44140625" style="543" bestFit="1" customWidth="1"/>
    <col min="2574" max="2574" width="7.88671875" style="543" bestFit="1" customWidth="1"/>
    <col min="2575" max="2575" width="7.6640625" style="543" bestFit="1" customWidth="1"/>
    <col min="2576" max="2576" width="7.5546875" style="543" bestFit="1" customWidth="1"/>
    <col min="2577" max="2577" width="8.109375" style="543" bestFit="1" customWidth="1"/>
    <col min="2578" max="2578" width="7.88671875" style="543" bestFit="1" customWidth="1"/>
    <col min="2579" max="2579" width="7.5546875" style="543" bestFit="1" customWidth="1"/>
    <col min="2580" max="2580" width="7.6640625" style="543" bestFit="1" customWidth="1"/>
    <col min="2581" max="2581" width="8.88671875" style="543"/>
    <col min="2582" max="2582" width="3.5546875" style="543" customWidth="1"/>
    <col min="2583" max="2583" width="1" style="543" customWidth="1"/>
    <col min="2584" max="2584" width="11.21875" style="543" customWidth="1"/>
    <col min="2585" max="2585" width="0" style="543" hidden="1" customWidth="1"/>
    <col min="2586" max="2820" width="8.88671875" style="543"/>
    <col min="2821" max="2821" width="8.6640625" style="543" customWidth="1"/>
    <col min="2822" max="2822" width="8" style="543" customWidth="1"/>
    <col min="2823" max="2823" width="21" style="543" customWidth="1"/>
    <col min="2824" max="2824" width="17.5546875" style="543" customWidth="1"/>
    <col min="2825" max="2825" width="11.88671875" style="543" customWidth="1"/>
    <col min="2826" max="2826" width="7.5546875" style="543" bestFit="1" customWidth="1"/>
    <col min="2827" max="2827" width="8.109375" style="543" bestFit="1" customWidth="1"/>
    <col min="2828" max="2828" width="7.5546875" style="543" bestFit="1" customWidth="1"/>
    <col min="2829" max="2829" width="7.44140625" style="543" bestFit="1" customWidth="1"/>
    <col min="2830" max="2830" width="7.88671875" style="543" bestFit="1" customWidth="1"/>
    <col min="2831" max="2831" width="7.6640625" style="543" bestFit="1" customWidth="1"/>
    <col min="2832" max="2832" width="7.5546875" style="543" bestFit="1" customWidth="1"/>
    <col min="2833" max="2833" width="8.109375" style="543" bestFit="1" customWidth="1"/>
    <col min="2834" max="2834" width="7.88671875" style="543" bestFit="1" customWidth="1"/>
    <col min="2835" max="2835" width="7.5546875" style="543" bestFit="1" customWidth="1"/>
    <col min="2836" max="2836" width="7.6640625" style="543" bestFit="1" customWidth="1"/>
    <col min="2837" max="2837" width="8.88671875" style="543"/>
    <col min="2838" max="2838" width="3.5546875" style="543" customWidth="1"/>
    <col min="2839" max="2839" width="1" style="543" customWidth="1"/>
    <col min="2840" max="2840" width="11.21875" style="543" customWidth="1"/>
    <col min="2841" max="2841" width="0" style="543" hidden="1" customWidth="1"/>
    <col min="2842" max="3076" width="8.88671875" style="543"/>
    <col min="3077" max="3077" width="8.6640625" style="543" customWidth="1"/>
    <col min="3078" max="3078" width="8" style="543" customWidth="1"/>
    <col min="3079" max="3079" width="21" style="543" customWidth="1"/>
    <col min="3080" max="3080" width="17.5546875" style="543" customWidth="1"/>
    <col min="3081" max="3081" width="11.88671875" style="543" customWidth="1"/>
    <col min="3082" max="3082" width="7.5546875" style="543" bestFit="1" customWidth="1"/>
    <col min="3083" max="3083" width="8.109375" style="543" bestFit="1" customWidth="1"/>
    <col min="3084" max="3084" width="7.5546875" style="543" bestFit="1" customWidth="1"/>
    <col min="3085" max="3085" width="7.44140625" style="543" bestFit="1" customWidth="1"/>
    <col min="3086" max="3086" width="7.88671875" style="543" bestFit="1" customWidth="1"/>
    <col min="3087" max="3087" width="7.6640625" style="543" bestFit="1" customWidth="1"/>
    <col min="3088" max="3088" width="7.5546875" style="543" bestFit="1" customWidth="1"/>
    <col min="3089" max="3089" width="8.109375" style="543" bestFit="1" customWidth="1"/>
    <col min="3090" max="3090" width="7.88671875" style="543" bestFit="1" customWidth="1"/>
    <col min="3091" max="3091" width="7.5546875" style="543" bestFit="1" customWidth="1"/>
    <col min="3092" max="3092" width="7.6640625" style="543" bestFit="1" customWidth="1"/>
    <col min="3093" max="3093" width="8.88671875" style="543"/>
    <col min="3094" max="3094" width="3.5546875" style="543" customWidth="1"/>
    <col min="3095" max="3095" width="1" style="543" customWidth="1"/>
    <col min="3096" max="3096" width="11.21875" style="543" customWidth="1"/>
    <col min="3097" max="3097" width="0" style="543" hidden="1" customWidth="1"/>
    <col min="3098" max="3332" width="8.88671875" style="543"/>
    <col min="3333" max="3333" width="8.6640625" style="543" customWidth="1"/>
    <col min="3334" max="3334" width="8" style="543" customWidth="1"/>
    <col min="3335" max="3335" width="21" style="543" customWidth="1"/>
    <col min="3336" max="3336" width="17.5546875" style="543" customWidth="1"/>
    <col min="3337" max="3337" width="11.88671875" style="543" customWidth="1"/>
    <col min="3338" max="3338" width="7.5546875" style="543" bestFit="1" customWidth="1"/>
    <col min="3339" max="3339" width="8.109375" style="543" bestFit="1" customWidth="1"/>
    <col min="3340" max="3340" width="7.5546875" style="543" bestFit="1" customWidth="1"/>
    <col min="3341" max="3341" width="7.44140625" style="543" bestFit="1" customWidth="1"/>
    <col min="3342" max="3342" width="7.88671875" style="543" bestFit="1" customWidth="1"/>
    <col min="3343" max="3343" width="7.6640625" style="543" bestFit="1" customWidth="1"/>
    <col min="3344" max="3344" width="7.5546875" style="543" bestFit="1" customWidth="1"/>
    <col min="3345" max="3345" width="8.109375" style="543" bestFit="1" customWidth="1"/>
    <col min="3346" max="3346" width="7.88671875" style="543" bestFit="1" customWidth="1"/>
    <col min="3347" max="3347" width="7.5546875" style="543" bestFit="1" customWidth="1"/>
    <col min="3348" max="3348" width="7.6640625" style="543" bestFit="1" customWidth="1"/>
    <col min="3349" max="3349" width="8.88671875" style="543"/>
    <col min="3350" max="3350" width="3.5546875" style="543" customWidth="1"/>
    <col min="3351" max="3351" width="1" style="543" customWidth="1"/>
    <col min="3352" max="3352" width="11.21875" style="543" customWidth="1"/>
    <col min="3353" max="3353" width="0" style="543" hidden="1" customWidth="1"/>
    <col min="3354" max="3588" width="8.88671875" style="543"/>
    <col min="3589" max="3589" width="8.6640625" style="543" customWidth="1"/>
    <col min="3590" max="3590" width="8" style="543" customWidth="1"/>
    <col min="3591" max="3591" width="21" style="543" customWidth="1"/>
    <col min="3592" max="3592" width="17.5546875" style="543" customWidth="1"/>
    <col min="3593" max="3593" width="11.88671875" style="543" customWidth="1"/>
    <col min="3594" max="3594" width="7.5546875" style="543" bestFit="1" customWidth="1"/>
    <col min="3595" max="3595" width="8.109375" style="543" bestFit="1" customWidth="1"/>
    <col min="3596" max="3596" width="7.5546875" style="543" bestFit="1" customWidth="1"/>
    <col min="3597" max="3597" width="7.44140625" style="543" bestFit="1" customWidth="1"/>
    <col min="3598" max="3598" width="7.88671875" style="543" bestFit="1" customWidth="1"/>
    <col min="3599" max="3599" width="7.6640625" style="543" bestFit="1" customWidth="1"/>
    <col min="3600" max="3600" width="7.5546875" style="543" bestFit="1" customWidth="1"/>
    <col min="3601" max="3601" width="8.109375" style="543" bestFit="1" customWidth="1"/>
    <col min="3602" max="3602" width="7.88671875" style="543" bestFit="1" customWidth="1"/>
    <col min="3603" max="3603" width="7.5546875" style="543" bestFit="1" customWidth="1"/>
    <col min="3604" max="3604" width="7.6640625" style="543" bestFit="1" customWidth="1"/>
    <col min="3605" max="3605" width="8.88671875" style="543"/>
    <col min="3606" max="3606" width="3.5546875" style="543" customWidth="1"/>
    <col min="3607" max="3607" width="1" style="543" customWidth="1"/>
    <col min="3608" max="3608" width="11.21875" style="543" customWidth="1"/>
    <col min="3609" max="3609" width="0" style="543" hidden="1" customWidth="1"/>
    <col min="3610" max="3844" width="8.88671875" style="543"/>
    <col min="3845" max="3845" width="8.6640625" style="543" customWidth="1"/>
    <col min="3846" max="3846" width="8" style="543" customWidth="1"/>
    <col min="3847" max="3847" width="21" style="543" customWidth="1"/>
    <col min="3848" max="3848" width="17.5546875" style="543" customWidth="1"/>
    <col min="3849" max="3849" width="11.88671875" style="543" customWidth="1"/>
    <col min="3850" max="3850" width="7.5546875" style="543" bestFit="1" customWidth="1"/>
    <col min="3851" max="3851" width="8.109375" style="543" bestFit="1" customWidth="1"/>
    <col min="3852" max="3852" width="7.5546875" style="543" bestFit="1" customWidth="1"/>
    <col min="3853" max="3853" width="7.44140625" style="543" bestFit="1" customWidth="1"/>
    <col min="3854" max="3854" width="7.88671875" style="543" bestFit="1" customWidth="1"/>
    <col min="3855" max="3855" width="7.6640625" style="543" bestFit="1" customWidth="1"/>
    <col min="3856" max="3856" width="7.5546875" style="543" bestFit="1" customWidth="1"/>
    <col min="3857" max="3857" width="8.109375" style="543" bestFit="1" customWidth="1"/>
    <col min="3858" max="3858" width="7.88671875" style="543" bestFit="1" customWidth="1"/>
    <col min="3859" max="3859" width="7.5546875" style="543" bestFit="1" customWidth="1"/>
    <col min="3860" max="3860" width="7.6640625" style="543" bestFit="1" customWidth="1"/>
    <col min="3861" max="3861" width="8.88671875" style="543"/>
    <col min="3862" max="3862" width="3.5546875" style="543" customWidth="1"/>
    <col min="3863" max="3863" width="1" style="543" customWidth="1"/>
    <col min="3864" max="3864" width="11.21875" style="543" customWidth="1"/>
    <col min="3865" max="3865" width="0" style="543" hidden="1" customWidth="1"/>
    <col min="3866" max="4100" width="8.88671875" style="543"/>
    <col min="4101" max="4101" width="8.6640625" style="543" customWidth="1"/>
    <col min="4102" max="4102" width="8" style="543" customWidth="1"/>
    <col min="4103" max="4103" width="21" style="543" customWidth="1"/>
    <col min="4104" max="4104" width="17.5546875" style="543" customWidth="1"/>
    <col min="4105" max="4105" width="11.88671875" style="543" customWidth="1"/>
    <col min="4106" max="4106" width="7.5546875" style="543" bestFit="1" customWidth="1"/>
    <col min="4107" max="4107" width="8.109375" style="543" bestFit="1" customWidth="1"/>
    <col min="4108" max="4108" width="7.5546875" style="543" bestFit="1" customWidth="1"/>
    <col min="4109" max="4109" width="7.44140625" style="543" bestFit="1" customWidth="1"/>
    <col min="4110" max="4110" width="7.88671875" style="543" bestFit="1" customWidth="1"/>
    <col min="4111" max="4111" width="7.6640625" style="543" bestFit="1" customWidth="1"/>
    <col min="4112" max="4112" width="7.5546875" style="543" bestFit="1" customWidth="1"/>
    <col min="4113" max="4113" width="8.109375" style="543" bestFit="1" customWidth="1"/>
    <col min="4114" max="4114" width="7.88671875" style="543" bestFit="1" customWidth="1"/>
    <col min="4115" max="4115" width="7.5546875" style="543" bestFit="1" customWidth="1"/>
    <col min="4116" max="4116" width="7.6640625" style="543" bestFit="1" customWidth="1"/>
    <col min="4117" max="4117" width="8.88671875" style="543"/>
    <col min="4118" max="4118" width="3.5546875" style="543" customWidth="1"/>
    <col min="4119" max="4119" width="1" style="543" customWidth="1"/>
    <col min="4120" max="4120" width="11.21875" style="543" customWidth="1"/>
    <col min="4121" max="4121" width="0" style="543" hidden="1" customWidth="1"/>
    <col min="4122" max="4356" width="8.88671875" style="543"/>
    <col min="4357" max="4357" width="8.6640625" style="543" customWidth="1"/>
    <col min="4358" max="4358" width="8" style="543" customWidth="1"/>
    <col min="4359" max="4359" width="21" style="543" customWidth="1"/>
    <col min="4360" max="4360" width="17.5546875" style="543" customWidth="1"/>
    <col min="4361" max="4361" width="11.88671875" style="543" customWidth="1"/>
    <col min="4362" max="4362" width="7.5546875" style="543" bestFit="1" customWidth="1"/>
    <col min="4363" max="4363" width="8.109375" style="543" bestFit="1" customWidth="1"/>
    <col min="4364" max="4364" width="7.5546875" style="543" bestFit="1" customWidth="1"/>
    <col min="4365" max="4365" width="7.44140625" style="543" bestFit="1" customWidth="1"/>
    <col min="4366" max="4366" width="7.88671875" style="543" bestFit="1" customWidth="1"/>
    <col min="4367" max="4367" width="7.6640625" style="543" bestFit="1" customWidth="1"/>
    <col min="4368" max="4368" width="7.5546875" style="543" bestFit="1" customWidth="1"/>
    <col min="4369" max="4369" width="8.109375" style="543" bestFit="1" customWidth="1"/>
    <col min="4370" max="4370" width="7.88671875" style="543" bestFit="1" customWidth="1"/>
    <col min="4371" max="4371" width="7.5546875" style="543" bestFit="1" customWidth="1"/>
    <col min="4372" max="4372" width="7.6640625" style="543" bestFit="1" customWidth="1"/>
    <col min="4373" max="4373" width="8.88671875" style="543"/>
    <col min="4374" max="4374" width="3.5546875" style="543" customWidth="1"/>
    <col min="4375" max="4375" width="1" style="543" customWidth="1"/>
    <col min="4376" max="4376" width="11.21875" style="543" customWidth="1"/>
    <col min="4377" max="4377" width="0" style="543" hidden="1" customWidth="1"/>
    <col min="4378" max="4612" width="8.88671875" style="543"/>
    <col min="4613" max="4613" width="8.6640625" style="543" customWidth="1"/>
    <col min="4614" max="4614" width="8" style="543" customWidth="1"/>
    <col min="4615" max="4615" width="21" style="543" customWidth="1"/>
    <col min="4616" max="4616" width="17.5546875" style="543" customWidth="1"/>
    <col min="4617" max="4617" width="11.88671875" style="543" customWidth="1"/>
    <col min="4618" max="4618" width="7.5546875" style="543" bestFit="1" customWidth="1"/>
    <col min="4619" max="4619" width="8.109375" style="543" bestFit="1" customWidth="1"/>
    <col min="4620" max="4620" width="7.5546875" style="543" bestFit="1" customWidth="1"/>
    <col min="4621" max="4621" width="7.44140625" style="543" bestFit="1" customWidth="1"/>
    <col min="4622" max="4622" width="7.88671875" style="543" bestFit="1" customWidth="1"/>
    <col min="4623" max="4623" width="7.6640625" style="543" bestFit="1" customWidth="1"/>
    <col min="4624" max="4624" width="7.5546875" style="543" bestFit="1" customWidth="1"/>
    <col min="4625" max="4625" width="8.109375" style="543" bestFit="1" customWidth="1"/>
    <col min="4626" max="4626" width="7.88671875" style="543" bestFit="1" customWidth="1"/>
    <col min="4627" max="4627" width="7.5546875" style="543" bestFit="1" customWidth="1"/>
    <col min="4628" max="4628" width="7.6640625" style="543" bestFit="1" customWidth="1"/>
    <col min="4629" max="4629" width="8.88671875" style="543"/>
    <col min="4630" max="4630" width="3.5546875" style="543" customWidth="1"/>
    <col min="4631" max="4631" width="1" style="543" customWidth="1"/>
    <col min="4632" max="4632" width="11.21875" style="543" customWidth="1"/>
    <col min="4633" max="4633" width="0" style="543" hidden="1" customWidth="1"/>
    <col min="4634" max="4868" width="8.88671875" style="543"/>
    <col min="4869" max="4869" width="8.6640625" style="543" customWidth="1"/>
    <col min="4870" max="4870" width="8" style="543" customWidth="1"/>
    <col min="4871" max="4871" width="21" style="543" customWidth="1"/>
    <col min="4872" max="4872" width="17.5546875" style="543" customWidth="1"/>
    <col min="4873" max="4873" width="11.88671875" style="543" customWidth="1"/>
    <col min="4874" max="4874" width="7.5546875" style="543" bestFit="1" customWidth="1"/>
    <col min="4875" max="4875" width="8.109375" style="543" bestFit="1" customWidth="1"/>
    <col min="4876" max="4876" width="7.5546875" style="543" bestFit="1" customWidth="1"/>
    <col min="4877" max="4877" width="7.44140625" style="543" bestFit="1" customWidth="1"/>
    <col min="4878" max="4878" width="7.88671875" style="543" bestFit="1" customWidth="1"/>
    <col min="4879" max="4879" width="7.6640625" style="543" bestFit="1" customWidth="1"/>
    <col min="4880" max="4880" width="7.5546875" style="543" bestFit="1" customWidth="1"/>
    <col min="4881" max="4881" width="8.109375" style="543" bestFit="1" customWidth="1"/>
    <col min="4882" max="4882" width="7.88671875" style="543" bestFit="1" customWidth="1"/>
    <col min="4883" max="4883" width="7.5546875" style="543" bestFit="1" customWidth="1"/>
    <col min="4884" max="4884" width="7.6640625" style="543" bestFit="1" customWidth="1"/>
    <col min="4885" max="4885" width="8.88671875" style="543"/>
    <col min="4886" max="4886" width="3.5546875" style="543" customWidth="1"/>
    <col min="4887" max="4887" width="1" style="543" customWidth="1"/>
    <col min="4888" max="4888" width="11.21875" style="543" customWidth="1"/>
    <col min="4889" max="4889" width="0" style="543" hidden="1" customWidth="1"/>
    <col min="4890" max="5124" width="8.88671875" style="543"/>
    <col min="5125" max="5125" width="8.6640625" style="543" customWidth="1"/>
    <col min="5126" max="5126" width="8" style="543" customWidth="1"/>
    <col min="5127" max="5127" width="21" style="543" customWidth="1"/>
    <col min="5128" max="5128" width="17.5546875" style="543" customWidth="1"/>
    <col min="5129" max="5129" width="11.88671875" style="543" customWidth="1"/>
    <col min="5130" max="5130" width="7.5546875" style="543" bestFit="1" customWidth="1"/>
    <col min="5131" max="5131" width="8.109375" style="543" bestFit="1" customWidth="1"/>
    <col min="5132" max="5132" width="7.5546875" style="543" bestFit="1" customWidth="1"/>
    <col min="5133" max="5133" width="7.44140625" style="543" bestFit="1" customWidth="1"/>
    <col min="5134" max="5134" width="7.88671875" style="543" bestFit="1" customWidth="1"/>
    <col min="5135" max="5135" width="7.6640625" style="543" bestFit="1" customWidth="1"/>
    <col min="5136" max="5136" width="7.5546875" style="543" bestFit="1" customWidth="1"/>
    <col min="5137" max="5137" width="8.109375" style="543" bestFit="1" customWidth="1"/>
    <col min="5138" max="5138" width="7.88671875" style="543" bestFit="1" customWidth="1"/>
    <col min="5139" max="5139" width="7.5546875" style="543" bestFit="1" customWidth="1"/>
    <col min="5140" max="5140" width="7.6640625" style="543" bestFit="1" customWidth="1"/>
    <col min="5141" max="5141" width="8.88671875" style="543"/>
    <col min="5142" max="5142" width="3.5546875" style="543" customWidth="1"/>
    <col min="5143" max="5143" width="1" style="543" customWidth="1"/>
    <col min="5144" max="5144" width="11.21875" style="543" customWidth="1"/>
    <col min="5145" max="5145" width="0" style="543" hidden="1" customWidth="1"/>
    <col min="5146" max="5380" width="8.88671875" style="543"/>
    <col min="5381" max="5381" width="8.6640625" style="543" customWidth="1"/>
    <col min="5382" max="5382" width="8" style="543" customWidth="1"/>
    <col min="5383" max="5383" width="21" style="543" customWidth="1"/>
    <col min="5384" max="5384" width="17.5546875" style="543" customWidth="1"/>
    <col min="5385" max="5385" width="11.88671875" style="543" customWidth="1"/>
    <col min="5386" max="5386" width="7.5546875" style="543" bestFit="1" customWidth="1"/>
    <col min="5387" max="5387" width="8.109375" style="543" bestFit="1" customWidth="1"/>
    <col min="5388" max="5388" width="7.5546875" style="543" bestFit="1" customWidth="1"/>
    <col min="5389" max="5389" width="7.44140625" style="543" bestFit="1" customWidth="1"/>
    <col min="5390" max="5390" width="7.88671875" style="543" bestFit="1" customWidth="1"/>
    <col min="5391" max="5391" width="7.6640625" style="543" bestFit="1" customWidth="1"/>
    <col min="5392" max="5392" width="7.5546875" style="543" bestFit="1" customWidth="1"/>
    <col min="5393" max="5393" width="8.109375" style="543" bestFit="1" customWidth="1"/>
    <col min="5394" max="5394" width="7.88671875" style="543" bestFit="1" customWidth="1"/>
    <col min="5395" max="5395" width="7.5546875" style="543" bestFit="1" customWidth="1"/>
    <col min="5396" max="5396" width="7.6640625" style="543" bestFit="1" customWidth="1"/>
    <col min="5397" max="5397" width="8.88671875" style="543"/>
    <col min="5398" max="5398" width="3.5546875" style="543" customWidth="1"/>
    <col min="5399" max="5399" width="1" style="543" customWidth="1"/>
    <col min="5400" max="5400" width="11.21875" style="543" customWidth="1"/>
    <col min="5401" max="5401" width="0" style="543" hidden="1" customWidth="1"/>
    <col min="5402" max="5636" width="8.88671875" style="543"/>
    <col min="5637" max="5637" width="8.6640625" style="543" customWidth="1"/>
    <col min="5638" max="5638" width="8" style="543" customWidth="1"/>
    <col min="5639" max="5639" width="21" style="543" customWidth="1"/>
    <col min="5640" max="5640" width="17.5546875" style="543" customWidth="1"/>
    <col min="5641" max="5641" width="11.88671875" style="543" customWidth="1"/>
    <col min="5642" max="5642" width="7.5546875" style="543" bestFit="1" customWidth="1"/>
    <col min="5643" max="5643" width="8.109375" style="543" bestFit="1" customWidth="1"/>
    <col min="5644" max="5644" width="7.5546875" style="543" bestFit="1" customWidth="1"/>
    <col min="5645" max="5645" width="7.44140625" style="543" bestFit="1" customWidth="1"/>
    <col min="5646" max="5646" width="7.88671875" style="543" bestFit="1" customWidth="1"/>
    <col min="5647" max="5647" width="7.6640625" style="543" bestFit="1" customWidth="1"/>
    <col min="5648" max="5648" width="7.5546875" style="543" bestFit="1" customWidth="1"/>
    <col min="5649" max="5649" width="8.109375" style="543" bestFit="1" customWidth="1"/>
    <col min="5650" max="5650" width="7.88671875" style="543" bestFit="1" customWidth="1"/>
    <col min="5651" max="5651" width="7.5546875" style="543" bestFit="1" customWidth="1"/>
    <col min="5652" max="5652" width="7.6640625" style="543" bestFit="1" customWidth="1"/>
    <col min="5653" max="5653" width="8.88671875" style="543"/>
    <col min="5654" max="5654" width="3.5546875" style="543" customWidth="1"/>
    <col min="5655" max="5655" width="1" style="543" customWidth="1"/>
    <col min="5656" max="5656" width="11.21875" style="543" customWidth="1"/>
    <col min="5657" max="5657" width="0" style="543" hidden="1" customWidth="1"/>
    <col min="5658" max="5892" width="8.88671875" style="543"/>
    <col min="5893" max="5893" width="8.6640625" style="543" customWidth="1"/>
    <col min="5894" max="5894" width="8" style="543" customWidth="1"/>
    <col min="5895" max="5895" width="21" style="543" customWidth="1"/>
    <col min="5896" max="5896" width="17.5546875" style="543" customWidth="1"/>
    <col min="5897" max="5897" width="11.88671875" style="543" customWidth="1"/>
    <col min="5898" max="5898" width="7.5546875" style="543" bestFit="1" customWidth="1"/>
    <col min="5899" max="5899" width="8.109375" style="543" bestFit="1" customWidth="1"/>
    <col min="5900" max="5900" width="7.5546875" style="543" bestFit="1" customWidth="1"/>
    <col min="5901" max="5901" width="7.44140625" style="543" bestFit="1" customWidth="1"/>
    <col min="5902" max="5902" width="7.88671875" style="543" bestFit="1" customWidth="1"/>
    <col min="5903" max="5903" width="7.6640625" style="543" bestFit="1" customWidth="1"/>
    <col min="5904" max="5904" width="7.5546875" style="543" bestFit="1" customWidth="1"/>
    <col min="5905" max="5905" width="8.109375" style="543" bestFit="1" customWidth="1"/>
    <col min="5906" max="5906" width="7.88671875" style="543" bestFit="1" customWidth="1"/>
    <col min="5907" max="5907" width="7.5546875" style="543" bestFit="1" customWidth="1"/>
    <col min="5908" max="5908" width="7.6640625" style="543" bestFit="1" customWidth="1"/>
    <col min="5909" max="5909" width="8.88671875" style="543"/>
    <col min="5910" max="5910" width="3.5546875" style="543" customWidth="1"/>
    <col min="5911" max="5911" width="1" style="543" customWidth="1"/>
    <col min="5912" max="5912" width="11.21875" style="543" customWidth="1"/>
    <col min="5913" max="5913" width="0" style="543" hidden="1" customWidth="1"/>
    <col min="5914" max="6148" width="8.88671875" style="543"/>
    <col min="6149" max="6149" width="8.6640625" style="543" customWidth="1"/>
    <col min="6150" max="6150" width="8" style="543" customWidth="1"/>
    <col min="6151" max="6151" width="21" style="543" customWidth="1"/>
    <col min="6152" max="6152" width="17.5546875" style="543" customWidth="1"/>
    <col min="6153" max="6153" width="11.88671875" style="543" customWidth="1"/>
    <col min="6154" max="6154" width="7.5546875" style="543" bestFit="1" customWidth="1"/>
    <col min="6155" max="6155" width="8.109375" style="543" bestFit="1" customWidth="1"/>
    <col min="6156" max="6156" width="7.5546875" style="543" bestFit="1" customWidth="1"/>
    <col min="6157" max="6157" width="7.44140625" style="543" bestFit="1" customWidth="1"/>
    <col min="6158" max="6158" width="7.88671875" style="543" bestFit="1" customWidth="1"/>
    <col min="6159" max="6159" width="7.6640625" style="543" bestFit="1" customWidth="1"/>
    <col min="6160" max="6160" width="7.5546875" style="543" bestFit="1" customWidth="1"/>
    <col min="6161" max="6161" width="8.109375" style="543" bestFit="1" customWidth="1"/>
    <col min="6162" max="6162" width="7.88671875" style="543" bestFit="1" customWidth="1"/>
    <col min="6163" max="6163" width="7.5546875" style="543" bestFit="1" customWidth="1"/>
    <col min="6164" max="6164" width="7.6640625" style="543" bestFit="1" customWidth="1"/>
    <col min="6165" max="6165" width="8.88671875" style="543"/>
    <col min="6166" max="6166" width="3.5546875" style="543" customWidth="1"/>
    <col min="6167" max="6167" width="1" style="543" customWidth="1"/>
    <col min="6168" max="6168" width="11.21875" style="543" customWidth="1"/>
    <col min="6169" max="6169" width="0" style="543" hidden="1" customWidth="1"/>
    <col min="6170" max="6404" width="8.88671875" style="543"/>
    <col min="6405" max="6405" width="8.6640625" style="543" customWidth="1"/>
    <col min="6406" max="6406" width="8" style="543" customWidth="1"/>
    <col min="6407" max="6407" width="21" style="543" customWidth="1"/>
    <col min="6408" max="6408" width="17.5546875" style="543" customWidth="1"/>
    <col min="6409" max="6409" width="11.88671875" style="543" customWidth="1"/>
    <col min="6410" max="6410" width="7.5546875" style="543" bestFit="1" customWidth="1"/>
    <col min="6411" max="6411" width="8.109375" style="543" bestFit="1" customWidth="1"/>
    <col min="6412" max="6412" width="7.5546875" style="543" bestFit="1" customWidth="1"/>
    <col min="6413" max="6413" width="7.44140625" style="543" bestFit="1" customWidth="1"/>
    <col min="6414" max="6414" width="7.88671875" style="543" bestFit="1" customWidth="1"/>
    <col min="6415" max="6415" width="7.6640625" style="543" bestFit="1" customWidth="1"/>
    <col min="6416" max="6416" width="7.5546875" style="543" bestFit="1" customWidth="1"/>
    <col min="6417" max="6417" width="8.109375" style="543" bestFit="1" customWidth="1"/>
    <col min="6418" max="6418" width="7.88671875" style="543" bestFit="1" customWidth="1"/>
    <col min="6419" max="6419" width="7.5546875" style="543" bestFit="1" customWidth="1"/>
    <col min="6420" max="6420" width="7.6640625" style="543" bestFit="1" customWidth="1"/>
    <col min="6421" max="6421" width="8.88671875" style="543"/>
    <col min="6422" max="6422" width="3.5546875" style="543" customWidth="1"/>
    <col min="6423" max="6423" width="1" style="543" customWidth="1"/>
    <col min="6424" max="6424" width="11.21875" style="543" customWidth="1"/>
    <col min="6425" max="6425" width="0" style="543" hidden="1" customWidth="1"/>
    <col min="6426" max="6660" width="8.88671875" style="543"/>
    <col min="6661" max="6661" width="8.6640625" style="543" customWidth="1"/>
    <col min="6662" max="6662" width="8" style="543" customWidth="1"/>
    <col min="6663" max="6663" width="21" style="543" customWidth="1"/>
    <col min="6664" max="6664" width="17.5546875" style="543" customWidth="1"/>
    <col min="6665" max="6665" width="11.88671875" style="543" customWidth="1"/>
    <col min="6666" max="6666" width="7.5546875" style="543" bestFit="1" customWidth="1"/>
    <col min="6667" max="6667" width="8.109375" style="543" bestFit="1" customWidth="1"/>
    <col min="6668" max="6668" width="7.5546875" style="543" bestFit="1" customWidth="1"/>
    <col min="6669" max="6669" width="7.44140625" style="543" bestFit="1" customWidth="1"/>
    <col min="6670" max="6670" width="7.88671875" style="543" bestFit="1" customWidth="1"/>
    <col min="6671" max="6671" width="7.6640625" style="543" bestFit="1" customWidth="1"/>
    <col min="6672" max="6672" width="7.5546875" style="543" bestFit="1" customWidth="1"/>
    <col min="6673" max="6673" width="8.109375" style="543" bestFit="1" customWidth="1"/>
    <col min="6674" max="6674" width="7.88671875" style="543" bestFit="1" customWidth="1"/>
    <col min="6675" max="6675" width="7.5546875" style="543" bestFit="1" customWidth="1"/>
    <col min="6676" max="6676" width="7.6640625" style="543" bestFit="1" customWidth="1"/>
    <col min="6677" max="6677" width="8.88671875" style="543"/>
    <col min="6678" max="6678" width="3.5546875" style="543" customWidth="1"/>
    <col min="6679" max="6679" width="1" style="543" customWidth="1"/>
    <col min="6680" max="6680" width="11.21875" style="543" customWidth="1"/>
    <col min="6681" max="6681" width="0" style="543" hidden="1" customWidth="1"/>
    <col min="6682" max="6916" width="8.88671875" style="543"/>
    <col min="6917" max="6917" width="8.6640625" style="543" customWidth="1"/>
    <col min="6918" max="6918" width="8" style="543" customWidth="1"/>
    <col min="6919" max="6919" width="21" style="543" customWidth="1"/>
    <col min="6920" max="6920" width="17.5546875" style="543" customWidth="1"/>
    <col min="6921" max="6921" width="11.88671875" style="543" customWidth="1"/>
    <col min="6922" max="6922" width="7.5546875" style="543" bestFit="1" customWidth="1"/>
    <col min="6923" max="6923" width="8.109375" style="543" bestFit="1" customWidth="1"/>
    <col min="6924" max="6924" width="7.5546875" style="543" bestFit="1" customWidth="1"/>
    <col min="6925" max="6925" width="7.44140625" style="543" bestFit="1" customWidth="1"/>
    <col min="6926" max="6926" width="7.88671875" style="543" bestFit="1" customWidth="1"/>
    <col min="6927" max="6927" width="7.6640625" style="543" bestFit="1" customWidth="1"/>
    <col min="6928" max="6928" width="7.5546875" style="543" bestFit="1" customWidth="1"/>
    <col min="6929" max="6929" width="8.109375" style="543" bestFit="1" customWidth="1"/>
    <col min="6930" max="6930" width="7.88671875" style="543" bestFit="1" customWidth="1"/>
    <col min="6931" max="6931" width="7.5546875" style="543" bestFit="1" customWidth="1"/>
    <col min="6932" max="6932" width="7.6640625" style="543" bestFit="1" customWidth="1"/>
    <col min="6933" max="6933" width="8.88671875" style="543"/>
    <col min="6934" max="6934" width="3.5546875" style="543" customWidth="1"/>
    <col min="6935" max="6935" width="1" style="543" customWidth="1"/>
    <col min="6936" max="6936" width="11.21875" style="543" customWidth="1"/>
    <col min="6937" max="6937" width="0" style="543" hidden="1" customWidth="1"/>
    <col min="6938" max="7172" width="8.88671875" style="543"/>
    <col min="7173" max="7173" width="8.6640625" style="543" customWidth="1"/>
    <col min="7174" max="7174" width="8" style="543" customWidth="1"/>
    <col min="7175" max="7175" width="21" style="543" customWidth="1"/>
    <col min="7176" max="7176" width="17.5546875" style="543" customWidth="1"/>
    <col min="7177" max="7177" width="11.88671875" style="543" customWidth="1"/>
    <col min="7178" max="7178" width="7.5546875" style="543" bestFit="1" customWidth="1"/>
    <col min="7179" max="7179" width="8.109375" style="543" bestFit="1" customWidth="1"/>
    <col min="7180" max="7180" width="7.5546875" style="543" bestFit="1" customWidth="1"/>
    <col min="7181" max="7181" width="7.44140625" style="543" bestFit="1" customWidth="1"/>
    <col min="7182" max="7182" width="7.88671875" style="543" bestFit="1" customWidth="1"/>
    <col min="7183" max="7183" width="7.6640625" style="543" bestFit="1" customWidth="1"/>
    <col min="7184" max="7184" width="7.5546875" style="543" bestFit="1" customWidth="1"/>
    <col min="7185" max="7185" width="8.109375" style="543" bestFit="1" customWidth="1"/>
    <col min="7186" max="7186" width="7.88671875" style="543" bestFit="1" customWidth="1"/>
    <col min="7187" max="7187" width="7.5546875" style="543" bestFit="1" customWidth="1"/>
    <col min="7188" max="7188" width="7.6640625" style="543" bestFit="1" customWidth="1"/>
    <col min="7189" max="7189" width="8.88671875" style="543"/>
    <col min="7190" max="7190" width="3.5546875" style="543" customWidth="1"/>
    <col min="7191" max="7191" width="1" style="543" customWidth="1"/>
    <col min="7192" max="7192" width="11.21875" style="543" customWidth="1"/>
    <col min="7193" max="7193" width="0" style="543" hidden="1" customWidth="1"/>
    <col min="7194" max="7428" width="8.88671875" style="543"/>
    <col min="7429" max="7429" width="8.6640625" style="543" customWidth="1"/>
    <col min="7430" max="7430" width="8" style="543" customWidth="1"/>
    <col min="7431" max="7431" width="21" style="543" customWidth="1"/>
    <col min="7432" max="7432" width="17.5546875" style="543" customWidth="1"/>
    <col min="7433" max="7433" width="11.88671875" style="543" customWidth="1"/>
    <col min="7434" max="7434" width="7.5546875" style="543" bestFit="1" customWidth="1"/>
    <col min="7435" max="7435" width="8.109375" style="543" bestFit="1" customWidth="1"/>
    <col min="7436" max="7436" width="7.5546875" style="543" bestFit="1" customWidth="1"/>
    <col min="7437" max="7437" width="7.44140625" style="543" bestFit="1" customWidth="1"/>
    <col min="7438" max="7438" width="7.88671875" style="543" bestFit="1" customWidth="1"/>
    <col min="7439" max="7439" width="7.6640625" style="543" bestFit="1" customWidth="1"/>
    <col min="7440" max="7440" width="7.5546875" style="543" bestFit="1" customWidth="1"/>
    <col min="7441" max="7441" width="8.109375" style="543" bestFit="1" customWidth="1"/>
    <col min="7442" max="7442" width="7.88671875" style="543" bestFit="1" customWidth="1"/>
    <col min="7443" max="7443" width="7.5546875" style="543" bestFit="1" customWidth="1"/>
    <col min="7444" max="7444" width="7.6640625" style="543" bestFit="1" customWidth="1"/>
    <col min="7445" max="7445" width="8.88671875" style="543"/>
    <col min="7446" max="7446" width="3.5546875" style="543" customWidth="1"/>
    <col min="7447" max="7447" width="1" style="543" customWidth="1"/>
    <col min="7448" max="7448" width="11.21875" style="543" customWidth="1"/>
    <col min="7449" max="7449" width="0" style="543" hidden="1" customWidth="1"/>
    <col min="7450" max="7684" width="8.88671875" style="543"/>
    <col min="7685" max="7685" width="8.6640625" style="543" customWidth="1"/>
    <col min="7686" max="7686" width="8" style="543" customWidth="1"/>
    <col min="7687" max="7687" width="21" style="543" customWidth="1"/>
    <col min="7688" max="7688" width="17.5546875" style="543" customWidth="1"/>
    <col min="7689" max="7689" width="11.88671875" style="543" customWidth="1"/>
    <col min="7690" max="7690" width="7.5546875" style="543" bestFit="1" customWidth="1"/>
    <col min="7691" max="7691" width="8.109375" style="543" bestFit="1" customWidth="1"/>
    <col min="7692" max="7692" width="7.5546875" style="543" bestFit="1" customWidth="1"/>
    <col min="7693" max="7693" width="7.44140625" style="543" bestFit="1" customWidth="1"/>
    <col min="7694" max="7694" width="7.88671875" style="543" bestFit="1" customWidth="1"/>
    <col min="7695" max="7695" width="7.6640625" style="543" bestFit="1" customWidth="1"/>
    <col min="7696" max="7696" width="7.5546875" style="543" bestFit="1" customWidth="1"/>
    <col min="7697" max="7697" width="8.109375" style="543" bestFit="1" customWidth="1"/>
    <col min="7698" max="7698" width="7.88671875" style="543" bestFit="1" customWidth="1"/>
    <col min="7699" max="7699" width="7.5546875" style="543" bestFit="1" customWidth="1"/>
    <col min="7700" max="7700" width="7.6640625" style="543" bestFit="1" customWidth="1"/>
    <col min="7701" max="7701" width="8.88671875" style="543"/>
    <col min="7702" max="7702" width="3.5546875" style="543" customWidth="1"/>
    <col min="7703" max="7703" width="1" style="543" customWidth="1"/>
    <col min="7704" max="7704" width="11.21875" style="543" customWidth="1"/>
    <col min="7705" max="7705" width="0" style="543" hidden="1" customWidth="1"/>
    <col min="7706" max="7940" width="8.88671875" style="543"/>
    <col min="7941" max="7941" width="8.6640625" style="543" customWidth="1"/>
    <col min="7942" max="7942" width="8" style="543" customWidth="1"/>
    <col min="7943" max="7943" width="21" style="543" customWidth="1"/>
    <col min="7944" max="7944" width="17.5546875" style="543" customWidth="1"/>
    <col min="7945" max="7945" width="11.88671875" style="543" customWidth="1"/>
    <col min="7946" max="7946" width="7.5546875" style="543" bestFit="1" customWidth="1"/>
    <col min="7947" max="7947" width="8.109375" style="543" bestFit="1" customWidth="1"/>
    <col min="7948" max="7948" width="7.5546875" style="543" bestFit="1" customWidth="1"/>
    <col min="7949" max="7949" width="7.44140625" style="543" bestFit="1" customWidth="1"/>
    <col min="7950" max="7950" width="7.88671875" style="543" bestFit="1" customWidth="1"/>
    <col min="7951" max="7951" width="7.6640625" style="543" bestFit="1" customWidth="1"/>
    <col min="7952" max="7952" width="7.5546875" style="543" bestFit="1" customWidth="1"/>
    <col min="7953" max="7953" width="8.109375" style="543" bestFit="1" customWidth="1"/>
    <col min="7954" max="7954" width="7.88671875" style="543" bestFit="1" customWidth="1"/>
    <col min="7955" max="7955" width="7.5546875" style="543" bestFit="1" customWidth="1"/>
    <col min="7956" max="7956" width="7.6640625" style="543" bestFit="1" customWidth="1"/>
    <col min="7957" max="7957" width="8.88671875" style="543"/>
    <col min="7958" max="7958" width="3.5546875" style="543" customWidth="1"/>
    <col min="7959" max="7959" width="1" style="543" customWidth="1"/>
    <col min="7960" max="7960" width="11.21875" style="543" customWidth="1"/>
    <col min="7961" max="7961" width="0" style="543" hidden="1" customWidth="1"/>
    <col min="7962" max="8196" width="8.88671875" style="543"/>
    <col min="8197" max="8197" width="8.6640625" style="543" customWidth="1"/>
    <col min="8198" max="8198" width="8" style="543" customWidth="1"/>
    <col min="8199" max="8199" width="21" style="543" customWidth="1"/>
    <col min="8200" max="8200" width="17.5546875" style="543" customWidth="1"/>
    <col min="8201" max="8201" width="11.88671875" style="543" customWidth="1"/>
    <col min="8202" max="8202" width="7.5546875" style="543" bestFit="1" customWidth="1"/>
    <col min="8203" max="8203" width="8.109375" style="543" bestFit="1" customWidth="1"/>
    <col min="8204" max="8204" width="7.5546875" style="543" bestFit="1" customWidth="1"/>
    <col min="8205" max="8205" width="7.44140625" style="543" bestFit="1" customWidth="1"/>
    <col min="8206" max="8206" width="7.88671875" style="543" bestFit="1" customWidth="1"/>
    <col min="8207" max="8207" width="7.6640625" style="543" bestFit="1" customWidth="1"/>
    <col min="8208" max="8208" width="7.5546875" style="543" bestFit="1" customWidth="1"/>
    <col min="8209" max="8209" width="8.109375" style="543" bestFit="1" customWidth="1"/>
    <col min="8210" max="8210" width="7.88671875" style="543" bestFit="1" customWidth="1"/>
    <col min="8211" max="8211" width="7.5546875" style="543" bestFit="1" customWidth="1"/>
    <col min="8212" max="8212" width="7.6640625" style="543" bestFit="1" customWidth="1"/>
    <col min="8213" max="8213" width="8.88671875" style="543"/>
    <col min="8214" max="8214" width="3.5546875" style="543" customWidth="1"/>
    <col min="8215" max="8215" width="1" style="543" customWidth="1"/>
    <col min="8216" max="8216" width="11.21875" style="543" customWidth="1"/>
    <col min="8217" max="8217" width="0" style="543" hidden="1" customWidth="1"/>
    <col min="8218" max="8452" width="8.88671875" style="543"/>
    <col min="8453" max="8453" width="8.6640625" style="543" customWidth="1"/>
    <col min="8454" max="8454" width="8" style="543" customWidth="1"/>
    <col min="8455" max="8455" width="21" style="543" customWidth="1"/>
    <col min="8456" max="8456" width="17.5546875" style="543" customWidth="1"/>
    <col min="8457" max="8457" width="11.88671875" style="543" customWidth="1"/>
    <col min="8458" max="8458" width="7.5546875" style="543" bestFit="1" customWidth="1"/>
    <col min="8459" max="8459" width="8.109375" style="543" bestFit="1" customWidth="1"/>
    <col min="8460" max="8460" width="7.5546875" style="543" bestFit="1" customWidth="1"/>
    <col min="8461" max="8461" width="7.44140625" style="543" bestFit="1" customWidth="1"/>
    <col min="8462" max="8462" width="7.88671875" style="543" bestFit="1" customWidth="1"/>
    <col min="8463" max="8463" width="7.6640625" style="543" bestFit="1" customWidth="1"/>
    <col min="8464" max="8464" width="7.5546875" style="543" bestFit="1" customWidth="1"/>
    <col min="8465" max="8465" width="8.109375" style="543" bestFit="1" customWidth="1"/>
    <col min="8466" max="8466" width="7.88671875" style="543" bestFit="1" customWidth="1"/>
    <col min="8467" max="8467" width="7.5546875" style="543" bestFit="1" customWidth="1"/>
    <col min="8468" max="8468" width="7.6640625" style="543" bestFit="1" customWidth="1"/>
    <col min="8469" max="8469" width="8.88671875" style="543"/>
    <col min="8470" max="8470" width="3.5546875" style="543" customWidth="1"/>
    <col min="8471" max="8471" width="1" style="543" customWidth="1"/>
    <col min="8472" max="8472" width="11.21875" style="543" customWidth="1"/>
    <col min="8473" max="8473" width="0" style="543" hidden="1" customWidth="1"/>
    <col min="8474" max="8708" width="8.88671875" style="543"/>
    <col min="8709" max="8709" width="8.6640625" style="543" customWidth="1"/>
    <col min="8710" max="8710" width="8" style="543" customWidth="1"/>
    <col min="8711" max="8711" width="21" style="543" customWidth="1"/>
    <col min="8712" max="8712" width="17.5546875" style="543" customWidth="1"/>
    <col min="8713" max="8713" width="11.88671875" style="543" customWidth="1"/>
    <col min="8714" max="8714" width="7.5546875" style="543" bestFit="1" customWidth="1"/>
    <col min="8715" max="8715" width="8.109375" style="543" bestFit="1" customWidth="1"/>
    <col min="8716" max="8716" width="7.5546875" style="543" bestFit="1" customWidth="1"/>
    <col min="8717" max="8717" width="7.44140625" style="543" bestFit="1" customWidth="1"/>
    <col min="8718" max="8718" width="7.88671875" style="543" bestFit="1" customWidth="1"/>
    <col min="8719" max="8719" width="7.6640625" style="543" bestFit="1" customWidth="1"/>
    <col min="8720" max="8720" width="7.5546875" style="543" bestFit="1" customWidth="1"/>
    <col min="8721" max="8721" width="8.109375" style="543" bestFit="1" customWidth="1"/>
    <col min="8722" max="8722" width="7.88671875" style="543" bestFit="1" customWidth="1"/>
    <col min="8723" max="8723" width="7.5546875" style="543" bestFit="1" customWidth="1"/>
    <col min="8724" max="8724" width="7.6640625" style="543" bestFit="1" customWidth="1"/>
    <col min="8725" max="8725" width="8.88671875" style="543"/>
    <col min="8726" max="8726" width="3.5546875" style="543" customWidth="1"/>
    <col min="8727" max="8727" width="1" style="543" customWidth="1"/>
    <col min="8728" max="8728" width="11.21875" style="543" customWidth="1"/>
    <col min="8729" max="8729" width="0" style="543" hidden="1" customWidth="1"/>
    <col min="8730" max="8964" width="8.88671875" style="543"/>
    <col min="8965" max="8965" width="8.6640625" style="543" customWidth="1"/>
    <col min="8966" max="8966" width="8" style="543" customWidth="1"/>
    <col min="8967" max="8967" width="21" style="543" customWidth="1"/>
    <col min="8968" max="8968" width="17.5546875" style="543" customWidth="1"/>
    <col min="8969" max="8969" width="11.88671875" style="543" customWidth="1"/>
    <col min="8970" max="8970" width="7.5546875" style="543" bestFit="1" customWidth="1"/>
    <col min="8971" max="8971" width="8.109375" style="543" bestFit="1" customWidth="1"/>
    <col min="8972" max="8972" width="7.5546875" style="543" bestFit="1" customWidth="1"/>
    <col min="8973" max="8973" width="7.44140625" style="543" bestFit="1" customWidth="1"/>
    <col min="8974" max="8974" width="7.88671875" style="543" bestFit="1" customWidth="1"/>
    <col min="8975" max="8975" width="7.6640625" style="543" bestFit="1" customWidth="1"/>
    <col min="8976" max="8976" width="7.5546875" style="543" bestFit="1" customWidth="1"/>
    <col min="8977" max="8977" width="8.109375" style="543" bestFit="1" customWidth="1"/>
    <col min="8978" max="8978" width="7.88671875" style="543" bestFit="1" customWidth="1"/>
    <col min="8979" max="8979" width="7.5546875" style="543" bestFit="1" customWidth="1"/>
    <col min="8980" max="8980" width="7.6640625" style="543" bestFit="1" customWidth="1"/>
    <col min="8981" max="8981" width="8.88671875" style="543"/>
    <col min="8982" max="8982" width="3.5546875" style="543" customWidth="1"/>
    <col min="8983" max="8983" width="1" style="543" customWidth="1"/>
    <col min="8984" max="8984" width="11.21875" style="543" customWidth="1"/>
    <col min="8985" max="8985" width="0" style="543" hidden="1" customWidth="1"/>
    <col min="8986" max="9220" width="8.88671875" style="543"/>
    <col min="9221" max="9221" width="8.6640625" style="543" customWidth="1"/>
    <col min="9222" max="9222" width="8" style="543" customWidth="1"/>
    <col min="9223" max="9223" width="21" style="543" customWidth="1"/>
    <col min="9224" max="9224" width="17.5546875" style="543" customWidth="1"/>
    <col min="9225" max="9225" width="11.88671875" style="543" customWidth="1"/>
    <col min="9226" max="9226" width="7.5546875" style="543" bestFit="1" customWidth="1"/>
    <col min="9227" max="9227" width="8.109375" style="543" bestFit="1" customWidth="1"/>
    <col min="9228" max="9228" width="7.5546875" style="543" bestFit="1" customWidth="1"/>
    <col min="9229" max="9229" width="7.44140625" style="543" bestFit="1" customWidth="1"/>
    <col min="9230" max="9230" width="7.88671875" style="543" bestFit="1" customWidth="1"/>
    <col min="9231" max="9231" width="7.6640625" style="543" bestFit="1" customWidth="1"/>
    <col min="9232" max="9232" width="7.5546875" style="543" bestFit="1" customWidth="1"/>
    <col min="9233" max="9233" width="8.109375" style="543" bestFit="1" customWidth="1"/>
    <col min="9234" max="9234" width="7.88671875" style="543" bestFit="1" customWidth="1"/>
    <col min="9235" max="9235" width="7.5546875" style="543" bestFit="1" customWidth="1"/>
    <col min="9236" max="9236" width="7.6640625" style="543" bestFit="1" customWidth="1"/>
    <col min="9237" max="9237" width="8.88671875" style="543"/>
    <col min="9238" max="9238" width="3.5546875" style="543" customWidth="1"/>
    <col min="9239" max="9239" width="1" style="543" customWidth="1"/>
    <col min="9240" max="9240" width="11.21875" style="543" customWidth="1"/>
    <col min="9241" max="9241" width="0" style="543" hidden="1" customWidth="1"/>
    <col min="9242" max="9476" width="8.88671875" style="543"/>
    <col min="9477" max="9477" width="8.6640625" style="543" customWidth="1"/>
    <col min="9478" max="9478" width="8" style="543" customWidth="1"/>
    <col min="9479" max="9479" width="21" style="543" customWidth="1"/>
    <col min="9480" max="9480" width="17.5546875" style="543" customWidth="1"/>
    <col min="9481" max="9481" width="11.88671875" style="543" customWidth="1"/>
    <col min="9482" max="9482" width="7.5546875" style="543" bestFit="1" customWidth="1"/>
    <col min="9483" max="9483" width="8.109375" style="543" bestFit="1" customWidth="1"/>
    <col min="9484" max="9484" width="7.5546875" style="543" bestFit="1" customWidth="1"/>
    <col min="9485" max="9485" width="7.44140625" style="543" bestFit="1" customWidth="1"/>
    <col min="9486" max="9486" width="7.88671875" style="543" bestFit="1" customWidth="1"/>
    <col min="9487" max="9487" width="7.6640625" style="543" bestFit="1" customWidth="1"/>
    <col min="9488" max="9488" width="7.5546875" style="543" bestFit="1" customWidth="1"/>
    <col min="9489" max="9489" width="8.109375" style="543" bestFit="1" customWidth="1"/>
    <col min="9490" max="9490" width="7.88671875" style="543" bestFit="1" customWidth="1"/>
    <col min="9491" max="9491" width="7.5546875" style="543" bestFit="1" customWidth="1"/>
    <col min="9492" max="9492" width="7.6640625" style="543" bestFit="1" customWidth="1"/>
    <col min="9493" max="9493" width="8.88671875" style="543"/>
    <col min="9494" max="9494" width="3.5546875" style="543" customWidth="1"/>
    <col min="9495" max="9495" width="1" style="543" customWidth="1"/>
    <col min="9496" max="9496" width="11.21875" style="543" customWidth="1"/>
    <col min="9497" max="9497" width="0" style="543" hidden="1" customWidth="1"/>
    <col min="9498" max="9732" width="8.88671875" style="543"/>
    <col min="9733" max="9733" width="8.6640625" style="543" customWidth="1"/>
    <col min="9734" max="9734" width="8" style="543" customWidth="1"/>
    <col min="9735" max="9735" width="21" style="543" customWidth="1"/>
    <col min="9736" max="9736" width="17.5546875" style="543" customWidth="1"/>
    <col min="9737" max="9737" width="11.88671875" style="543" customWidth="1"/>
    <col min="9738" max="9738" width="7.5546875" style="543" bestFit="1" customWidth="1"/>
    <col min="9739" max="9739" width="8.109375" style="543" bestFit="1" customWidth="1"/>
    <col min="9740" max="9740" width="7.5546875" style="543" bestFit="1" customWidth="1"/>
    <col min="9741" max="9741" width="7.44140625" style="543" bestFit="1" customWidth="1"/>
    <col min="9742" max="9742" width="7.88671875" style="543" bestFit="1" customWidth="1"/>
    <col min="9743" max="9743" width="7.6640625" style="543" bestFit="1" customWidth="1"/>
    <col min="9744" max="9744" width="7.5546875" style="543" bestFit="1" customWidth="1"/>
    <col min="9745" max="9745" width="8.109375" style="543" bestFit="1" customWidth="1"/>
    <col min="9746" max="9746" width="7.88671875" style="543" bestFit="1" customWidth="1"/>
    <col min="9747" max="9747" width="7.5546875" style="543" bestFit="1" customWidth="1"/>
    <col min="9748" max="9748" width="7.6640625" style="543" bestFit="1" customWidth="1"/>
    <col min="9749" max="9749" width="8.88671875" style="543"/>
    <col min="9750" max="9750" width="3.5546875" style="543" customWidth="1"/>
    <col min="9751" max="9751" width="1" style="543" customWidth="1"/>
    <col min="9752" max="9752" width="11.21875" style="543" customWidth="1"/>
    <col min="9753" max="9753" width="0" style="543" hidden="1" customWidth="1"/>
    <col min="9754" max="9988" width="8.88671875" style="543"/>
    <col min="9989" max="9989" width="8.6640625" style="543" customWidth="1"/>
    <col min="9990" max="9990" width="8" style="543" customWidth="1"/>
    <col min="9991" max="9991" width="21" style="543" customWidth="1"/>
    <col min="9992" max="9992" width="17.5546875" style="543" customWidth="1"/>
    <col min="9993" max="9993" width="11.88671875" style="543" customWidth="1"/>
    <col min="9994" max="9994" width="7.5546875" style="543" bestFit="1" customWidth="1"/>
    <col min="9995" max="9995" width="8.109375" style="543" bestFit="1" customWidth="1"/>
    <col min="9996" max="9996" width="7.5546875" style="543" bestFit="1" customWidth="1"/>
    <col min="9997" max="9997" width="7.44140625" style="543" bestFit="1" customWidth="1"/>
    <col min="9998" max="9998" width="7.88671875" style="543" bestFit="1" customWidth="1"/>
    <col min="9999" max="9999" width="7.6640625" style="543" bestFit="1" customWidth="1"/>
    <col min="10000" max="10000" width="7.5546875" style="543" bestFit="1" customWidth="1"/>
    <col min="10001" max="10001" width="8.109375" style="543" bestFit="1" customWidth="1"/>
    <col min="10002" max="10002" width="7.88671875" style="543" bestFit="1" customWidth="1"/>
    <col min="10003" max="10003" width="7.5546875" style="543" bestFit="1" customWidth="1"/>
    <col min="10004" max="10004" width="7.6640625" style="543" bestFit="1" customWidth="1"/>
    <col min="10005" max="10005" width="8.88671875" style="543"/>
    <col min="10006" max="10006" width="3.5546875" style="543" customWidth="1"/>
    <col min="10007" max="10007" width="1" style="543" customWidth="1"/>
    <col min="10008" max="10008" width="11.21875" style="543" customWidth="1"/>
    <col min="10009" max="10009" width="0" style="543" hidden="1" customWidth="1"/>
    <col min="10010" max="10244" width="8.88671875" style="543"/>
    <col min="10245" max="10245" width="8.6640625" style="543" customWidth="1"/>
    <col min="10246" max="10246" width="8" style="543" customWidth="1"/>
    <col min="10247" max="10247" width="21" style="543" customWidth="1"/>
    <col min="10248" max="10248" width="17.5546875" style="543" customWidth="1"/>
    <col min="10249" max="10249" width="11.88671875" style="543" customWidth="1"/>
    <col min="10250" max="10250" width="7.5546875" style="543" bestFit="1" customWidth="1"/>
    <col min="10251" max="10251" width="8.109375" style="543" bestFit="1" customWidth="1"/>
    <col min="10252" max="10252" width="7.5546875" style="543" bestFit="1" customWidth="1"/>
    <col min="10253" max="10253" width="7.44140625" style="543" bestFit="1" customWidth="1"/>
    <col min="10254" max="10254" width="7.88671875" style="543" bestFit="1" customWidth="1"/>
    <col min="10255" max="10255" width="7.6640625" style="543" bestFit="1" customWidth="1"/>
    <col min="10256" max="10256" width="7.5546875" style="543" bestFit="1" customWidth="1"/>
    <col min="10257" max="10257" width="8.109375" style="543" bestFit="1" customWidth="1"/>
    <col min="10258" max="10258" width="7.88671875" style="543" bestFit="1" customWidth="1"/>
    <col min="10259" max="10259" width="7.5546875" style="543" bestFit="1" customWidth="1"/>
    <col min="10260" max="10260" width="7.6640625" style="543" bestFit="1" customWidth="1"/>
    <col min="10261" max="10261" width="8.88671875" style="543"/>
    <col min="10262" max="10262" width="3.5546875" style="543" customWidth="1"/>
    <col min="10263" max="10263" width="1" style="543" customWidth="1"/>
    <col min="10264" max="10264" width="11.21875" style="543" customWidth="1"/>
    <col min="10265" max="10265" width="0" style="543" hidden="1" customWidth="1"/>
    <col min="10266" max="10500" width="8.88671875" style="543"/>
    <col min="10501" max="10501" width="8.6640625" style="543" customWidth="1"/>
    <col min="10502" max="10502" width="8" style="543" customWidth="1"/>
    <col min="10503" max="10503" width="21" style="543" customWidth="1"/>
    <col min="10504" max="10504" width="17.5546875" style="543" customWidth="1"/>
    <col min="10505" max="10505" width="11.88671875" style="543" customWidth="1"/>
    <col min="10506" max="10506" width="7.5546875" style="543" bestFit="1" customWidth="1"/>
    <col min="10507" max="10507" width="8.109375" style="543" bestFit="1" customWidth="1"/>
    <col min="10508" max="10508" width="7.5546875" style="543" bestFit="1" customWidth="1"/>
    <col min="10509" max="10509" width="7.44140625" style="543" bestFit="1" customWidth="1"/>
    <col min="10510" max="10510" width="7.88671875" style="543" bestFit="1" customWidth="1"/>
    <col min="10511" max="10511" width="7.6640625" style="543" bestFit="1" customWidth="1"/>
    <col min="10512" max="10512" width="7.5546875" style="543" bestFit="1" customWidth="1"/>
    <col min="10513" max="10513" width="8.109375" style="543" bestFit="1" customWidth="1"/>
    <col min="10514" max="10514" width="7.88671875" style="543" bestFit="1" customWidth="1"/>
    <col min="10515" max="10515" width="7.5546875" style="543" bestFit="1" customWidth="1"/>
    <col min="10516" max="10516" width="7.6640625" style="543" bestFit="1" customWidth="1"/>
    <col min="10517" max="10517" width="8.88671875" style="543"/>
    <col min="10518" max="10518" width="3.5546875" style="543" customWidth="1"/>
    <col min="10519" max="10519" width="1" style="543" customWidth="1"/>
    <col min="10520" max="10520" width="11.21875" style="543" customWidth="1"/>
    <col min="10521" max="10521" width="0" style="543" hidden="1" customWidth="1"/>
    <col min="10522" max="10756" width="8.88671875" style="543"/>
    <col min="10757" max="10757" width="8.6640625" style="543" customWidth="1"/>
    <col min="10758" max="10758" width="8" style="543" customWidth="1"/>
    <col min="10759" max="10759" width="21" style="543" customWidth="1"/>
    <col min="10760" max="10760" width="17.5546875" style="543" customWidth="1"/>
    <col min="10761" max="10761" width="11.88671875" style="543" customWidth="1"/>
    <col min="10762" max="10762" width="7.5546875" style="543" bestFit="1" customWidth="1"/>
    <col min="10763" max="10763" width="8.109375" style="543" bestFit="1" customWidth="1"/>
    <col min="10764" max="10764" width="7.5546875" style="543" bestFit="1" customWidth="1"/>
    <col min="10765" max="10765" width="7.44140625" style="543" bestFit="1" customWidth="1"/>
    <col min="10766" max="10766" width="7.88671875" style="543" bestFit="1" customWidth="1"/>
    <col min="10767" max="10767" width="7.6640625" style="543" bestFit="1" customWidth="1"/>
    <col min="10768" max="10768" width="7.5546875" style="543" bestFit="1" customWidth="1"/>
    <col min="10769" max="10769" width="8.109375" style="543" bestFit="1" customWidth="1"/>
    <col min="10770" max="10770" width="7.88671875" style="543" bestFit="1" customWidth="1"/>
    <col min="10771" max="10771" width="7.5546875" style="543" bestFit="1" customWidth="1"/>
    <col min="10772" max="10772" width="7.6640625" style="543" bestFit="1" customWidth="1"/>
    <col min="10773" max="10773" width="8.88671875" style="543"/>
    <col min="10774" max="10774" width="3.5546875" style="543" customWidth="1"/>
    <col min="10775" max="10775" width="1" style="543" customWidth="1"/>
    <col min="10776" max="10776" width="11.21875" style="543" customWidth="1"/>
    <col min="10777" max="10777" width="0" style="543" hidden="1" customWidth="1"/>
    <col min="10778" max="11012" width="8.88671875" style="543"/>
    <col min="11013" max="11013" width="8.6640625" style="543" customWidth="1"/>
    <col min="11014" max="11014" width="8" style="543" customWidth="1"/>
    <col min="11015" max="11015" width="21" style="543" customWidth="1"/>
    <col min="11016" max="11016" width="17.5546875" style="543" customWidth="1"/>
    <col min="11017" max="11017" width="11.88671875" style="543" customWidth="1"/>
    <col min="11018" max="11018" width="7.5546875" style="543" bestFit="1" customWidth="1"/>
    <col min="11019" max="11019" width="8.109375" style="543" bestFit="1" customWidth="1"/>
    <col min="11020" max="11020" width="7.5546875" style="543" bestFit="1" customWidth="1"/>
    <col min="11021" max="11021" width="7.44140625" style="543" bestFit="1" customWidth="1"/>
    <col min="11022" max="11022" width="7.88671875" style="543" bestFit="1" customWidth="1"/>
    <col min="11023" max="11023" width="7.6640625" style="543" bestFit="1" customWidth="1"/>
    <col min="11024" max="11024" width="7.5546875" style="543" bestFit="1" customWidth="1"/>
    <col min="11025" max="11025" width="8.109375" style="543" bestFit="1" customWidth="1"/>
    <col min="11026" max="11026" width="7.88671875" style="543" bestFit="1" customWidth="1"/>
    <col min="11027" max="11027" width="7.5546875" style="543" bestFit="1" customWidth="1"/>
    <col min="11028" max="11028" width="7.6640625" style="543" bestFit="1" customWidth="1"/>
    <col min="11029" max="11029" width="8.88671875" style="543"/>
    <col min="11030" max="11030" width="3.5546875" style="543" customWidth="1"/>
    <col min="11031" max="11031" width="1" style="543" customWidth="1"/>
    <col min="11032" max="11032" width="11.21875" style="543" customWidth="1"/>
    <col min="11033" max="11033" width="0" style="543" hidden="1" customWidth="1"/>
    <col min="11034" max="11268" width="8.88671875" style="543"/>
    <col min="11269" max="11269" width="8.6640625" style="543" customWidth="1"/>
    <col min="11270" max="11270" width="8" style="543" customWidth="1"/>
    <col min="11271" max="11271" width="21" style="543" customWidth="1"/>
    <col min="11272" max="11272" width="17.5546875" style="543" customWidth="1"/>
    <col min="11273" max="11273" width="11.88671875" style="543" customWidth="1"/>
    <col min="11274" max="11274" width="7.5546875" style="543" bestFit="1" customWidth="1"/>
    <col min="11275" max="11275" width="8.109375" style="543" bestFit="1" customWidth="1"/>
    <col min="11276" max="11276" width="7.5546875" style="543" bestFit="1" customWidth="1"/>
    <col min="11277" max="11277" width="7.44140625" style="543" bestFit="1" customWidth="1"/>
    <col min="11278" max="11278" width="7.88671875" style="543" bestFit="1" customWidth="1"/>
    <col min="11279" max="11279" width="7.6640625" style="543" bestFit="1" customWidth="1"/>
    <col min="11280" max="11280" width="7.5546875" style="543" bestFit="1" customWidth="1"/>
    <col min="11281" max="11281" width="8.109375" style="543" bestFit="1" customWidth="1"/>
    <col min="11282" max="11282" width="7.88671875" style="543" bestFit="1" customWidth="1"/>
    <col min="11283" max="11283" width="7.5546875" style="543" bestFit="1" customWidth="1"/>
    <col min="11284" max="11284" width="7.6640625" style="543" bestFit="1" customWidth="1"/>
    <col min="11285" max="11285" width="8.88671875" style="543"/>
    <col min="11286" max="11286" width="3.5546875" style="543" customWidth="1"/>
    <col min="11287" max="11287" width="1" style="543" customWidth="1"/>
    <col min="11288" max="11288" width="11.21875" style="543" customWidth="1"/>
    <col min="11289" max="11289" width="0" style="543" hidden="1" customWidth="1"/>
    <col min="11290" max="11524" width="8.88671875" style="543"/>
    <col min="11525" max="11525" width="8.6640625" style="543" customWidth="1"/>
    <col min="11526" max="11526" width="8" style="543" customWidth="1"/>
    <col min="11527" max="11527" width="21" style="543" customWidth="1"/>
    <col min="11528" max="11528" width="17.5546875" style="543" customWidth="1"/>
    <col min="11529" max="11529" width="11.88671875" style="543" customWidth="1"/>
    <col min="11530" max="11530" width="7.5546875" style="543" bestFit="1" customWidth="1"/>
    <col min="11531" max="11531" width="8.109375" style="543" bestFit="1" customWidth="1"/>
    <col min="11532" max="11532" width="7.5546875" style="543" bestFit="1" customWidth="1"/>
    <col min="11533" max="11533" width="7.44140625" style="543" bestFit="1" customWidth="1"/>
    <col min="11534" max="11534" width="7.88671875" style="543" bestFit="1" customWidth="1"/>
    <col min="11535" max="11535" width="7.6640625" style="543" bestFit="1" customWidth="1"/>
    <col min="11536" max="11536" width="7.5546875" style="543" bestFit="1" customWidth="1"/>
    <col min="11537" max="11537" width="8.109375" style="543" bestFit="1" customWidth="1"/>
    <col min="11538" max="11538" width="7.88671875" style="543" bestFit="1" customWidth="1"/>
    <col min="11539" max="11539" width="7.5546875" style="543" bestFit="1" customWidth="1"/>
    <col min="11540" max="11540" width="7.6640625" style="543" bestFit="1" customWidth="1"/>
    <col min="11541" max="11541" width="8.88671875" style="543"/>
    <col min="11542" max="11542" width="3.5546875" style="543" customWidth="1"/>
    <col min="11543" max="11543" width="1" style="543" customWidth="1"/>
    <col min="11544" max="11544" width="11.21875" style="543" customWidth="1"/>
    <col min="11545" max="11545" width="0" style="543" hidden="1" customWidth="1"/>
    <col min="11546" max="11780" width="8.88671875" style="543"/>
    <col min="11781" max="11781" width="8.6640625" style="543" customWidth="1"/>
    <col min="11782" max="11782" width="8" style="543" customWidth="1"/>
    <col min="11783" max="11783" width="21" style="543" customWidth="1"/>
    <col min="11784" max="11784" width="17.5546875" style="543" customWidth="1"/>
    <col min="11785" max="11785" width="11.88671875" style="543" customWidth="1"/>
    <col min="11786" max="11786" width="7.5546875" style="543" bestFit="1" customWidth="1"/>
    <col min="11787" max="11787" width="8.109375" style="543" bestFit="1" customWidth="1"/>
    <col min="11788" max="11788" width="7.5546875" style="543" bestFit="1" customWidth="1"/>
    <col min="11789" max="11789" width="7.44140625" style="543" bestFit="1" customWidth="1"/>
    <col min="11790" max="11790" width="7.88671875" style="543" bestFit="1" customWidth="1"/>
    <col min="11791" max="11791" width="7.6640625" style="543" bestFit="1" customWidth="1"/>
    <col min="11792" max="11792" width="7.5546875" style="543" bestFit="1" customWidth="1"/>
    <col min="11793" max="11793" width="8.109375" style="543" bestFit="1" customWidth="1"/>
    <col min="11794" max="11794" width="7.88671875" style="543" bestFit="1" customWidth="1"/>
    <col min="11795" max="11795" width="7.5546875" style="543" bestFit="1" customWidth="1"/>
    <col min="11796" max="11796" width="7.6640625" style="543" bestFit="1" customWidth="1"/>
    <col min="11797" max="11797" width="8.88671875" style="543"/>
    <col min="11798" max="11798" width="3.5546875" style="543" customWidth="1"/>
    <col min="11799" max="11799" width="1" style="543" customWidth="1"/>
    <col min="11800" max="11800" width="11.21875" style="543" customWidth="1"/>
    <col min="11801" max="11801" width="0" style="543" hidden="1" customWidth="1"/>
    <col min="11802" max="12036" width="8.88671875" style="543"/>
    <col min="12037" max="12037" width="8.6640625" style="543" customWidth="1"/>
    <col min="12038" max="12038" width="8" style="543" customWidth="1"/>
    <col min="12039" max="12039" width="21" style="543" customWidth="1"/>
    <col min="12040" max="12040" width="17.5546875" style="543" customWidth="1"/>
    <col min="12041" max="12041" width="11.88671875" style="543" customWidth="1"/>
    <col min="12042" max="12042" width="7.5546875" style="543" bestFit="1" customWidth="1"/>
    <col min="12043" max="12043" width="8.109375" style="543" bestFit="1" customWidth="1"/>
    <col min="12044" max="12044" width="7.5546875" style="543" bestFit="1" customWidth="1"/>
    <col min="12045" max="12045" width="7.44140625" style="543" bestFit="1" customWidth="1"/>
    <col min="12046" max="12046" width="7.88671875" style="543" bestFit="1" customWidth="1"/>
    <col min="12047" max="12047" width="7.6640625" style="543" bestFit="1" customWidth="1"/>
    <col min="12048" max="12048" width="7.5546875" style="543" bestFit="1" customWidth="1"/>
    <col min="12049" max="12049" width="8.109375" style="543" bestFit="1" customWidth="1"/>
    <col min="12050" max="12050" width="7.88671875" style="543" bestFit="1" customWidth="1"/>
    <col min="12051" max="12051" width="7.5546875" style="543" bestFit="1" customWidth="1"/>
    <col min="12052" max="12052" width="7.6640625" style="543" bestFit="1" customWidth="1"/>
    <col min="12053" max="12053" width="8.88671875" style="543"/>
    <col min="12054" max="12054" width="3.5546875" style="543" customWidth="1"/>
    <col min="12055" max="12055" width="1" style="543" customWidth="1"/>
    <col min="12056" max="12056" width="11.21875" style="543" customWidth="1"/>
    <col min="12057" max="12057" width="0" style="543" hidden="1" customWidth="1"/>
    <col min="12058" max="12292" width="8.88671875" style="543"/>
    <col min="12293" max="12293" width="8.6640625" style="543" customWidth="1"/>
    <col min="12294" max="12294" width="8" style="543" customWidth="1"/>
    <col min="12295" max="12295" width="21" style="543" customWidth="1"/>
    <col min="12296" max="12296" width="17.5546875" style="543" customWidth="1"/>
    <col min="12297" max="12297" width="11.88671875" style="543" customWidth="1"/>
    <col min="12298" max="12298" width="7.5546875" style="543" bestFit="1" customWidth="1"/>
    <col min="12299" max="12299" width="8.109375" style="543" bestFit="1" customWidth="1"/>
    <col min="12300" max="12300" width="7.5546875" style="543" bestFit="1" customWidth="1"/>
    <col min="12301" max="12301" width="7.44140625" style="543" bestFit="1" customWidth="1"/>
    <col min="12302" max="12302" width="7.88671875" style="543" bestFit="1" customWidth="1"/>
    <col min="12303" max="12303" width="7.6640625" style="543" bestFit="1" customWidth="1"/>
    <col min="12304" max="12304" width="7.5546875" style="543" bestFit="1" customWidth="1"/>
    <col min="12305" max="12305" width="8.109375" style="543" bestFit="1" customWidth="1"/>
    <col min="12306" max="12306" width="7.88671875" style="543" bestFit="1" customWidth="1"/>
    <col min="12307" max="12307" width="7.5546875" style="543" bestFit="1" customWidth="1"/>
    <col min="12308" max="12308" width="7.6640625" style="543" bestFit="1" customWidth="1"/>
    <col min="12309" max="12309" width="8.88671875" style="543"/>
    <col min="12310" max="12310" width="3.5546875" style="543" customWidth="1"/>
    <col min="12311" max="12311" width="1" style="543" customWidth="1"/>
    <col min="12312" max="12312" width="11.21875" style="543" customWidth="1"/>
    <col min="12313" max="12313" width="0" style="543" hidden="1" customWidth="1"/>
    <col min="12314" max="12548" width="8.88671875" style="543"/>
    <col min="12549" max="12549" width="8.6640625" style="543" customWidth="1"/>
    <col min="12550" max="12550" width="8" style="543" customWidth="1"/>
    <col min="12551" max="12551" width="21" style="543" customWidth="1"/>
    <col min="12552" max="12552" width="17.5546875" style="543" customWidth="1"/>
    <col min="12553" max="12553" width="11.88671875" style="543" customWidth="1"/>
    <col min="12554" max="12554" width="7.5546875" style="543" bestFit="1" customWidth="1"/>
    <col min="12555" max="12555" width="8.109375" style="543" bestFit="1" customWidth="1"/>
    <col min="12556" max="12556" width="7.5546875" style="543" bestFit="1" customWidth="1"/>
    <col min="12557" max="12557" width="7.44140625" style="543" bestFit="1" customWidth="1"/>
    <col min="12558" max="12558" width="7.88671875" style="543" bestFit="1" customWidth="1"/>
    <col min="12559" max="12559" width="7.6640625" style="543" bestFit="1" customWidth="1"/>
    <col min="12560" max="12560" width="7.5546875" style="543" bestFit="1" customWidth="1"/>
    <col min="12561" max="12561" width="8.109375" style="543" bestFit="1" customWidth="1"/>
    <col min="12562" max="12562" width="7.88671875" style="543" bestFit="1" customWidth="1"/>
    <col min="12563" max="12563" width="7.5546875" style="543" bestFit="1" customWidth="1"/>
    <col min="12564" max="12564" width="7.6640625" style="543" bestFit="1" customWidth="1"/>
    <col min="12565" max="12565" width="8.88671875" style="543"/>
    <col min="12566" max="12566" width="3.5546875" style="543" customWidth="1"/>
    <col min="12567" max="12567" width="1" style="543" customWidth="1"/>
    <col min="12568" max="12568" width="11.21875" style="543" customWidth="1"/>
    <col min="12569" max="12569" width="0" style="543" hidden="1" customWidth="1"/>
    <col min="12570" max="12804" width="8.88671875" style="543"/>
    <col min="12805" max="12805" width="8.6640625" style="543" customWidth="1"/>
    <col min="12806" max="12806" width="8" style="543" customWidth="1"/>
    <col min="12807" max="12807" width="21" style="543" customWidth="1"/>
    <col min="12808" max="12808" width="17.5546875" style="543" customWidth="1"/>
    <col min="12809" max="12809" width="11.88671875" style="543" customWidth="1"/>
    <col min="12810" max="12810" width="7.5546875" style="543" bestFit="1" customWidth="1"/>
    <col min="12811" max="12811" width="8.109375" style="543" bestFit="1" customWidth="1"/>
    <col min="12812" max="12812" width="7.5546875" style="543" bestFit="1" customWidth="1"/>
    <col min="12813" max="12813" width="7.44140625" style="543" bestFit="1" customWidth="1"/>
    <col min="12814" max="12814" width="7.88671875" style="543" bestFit="1" customWidth="1"/>
    <col min="12815" max="12815" width="7.6640625" style="543" bestFit="1" customWidth="1"/>
    <col min="12816" max="12816" width="7.5546875" style="543" bestFit="1" customWidth="1"/>
    <col min="12817" max="12817" width="8.109375" style="543" bestFit="1" customWidth="1"/>
    <col min="12818" max="12818" width="7.88671875" style="543" bestFit="1" customWidth="1"/>
    <col min="12819" max="12819" width="7.5546875" style="543" bestFit="1" customWidth="1"/>
    <col min="12820" max="12820" width="7.6640625" style="543" bestFit="1" customWidth="1"/>
    <col min="12821" max="12821" width="8.88671875" style="543"/>
    <col min="12822" max="12822" width="3.5546875" style="543" customWidth="1"/>
    <col min="12823" max="12823" width="1" style="543" customWidth="1"/>
    <col min="12824" max="12824" width="11.21875" style="543" customWidth="1"/>
    <col min="12825" max="12825" width="0" style="543" hidden="1" customWidth="1"/>
    <col min="12826" max="13060" width="8.88671875" style="543"/>
    <col min="13061" max="13061" width="8.6640625" style="543" customWidth="1"/>
    <col min="13062" max="13062" width="8" style="543" customWidth="1"/>
    <col min="13063" max="13063" width="21" style="543" customWidth="1"/>
    <col min="13064" max="13064" width="17.5546875" style="543" customWidth="1"/>
    <col min="13065" max="13065" width="11.88671875" style="543" customWidth="1"/>
    <col min="13066" max="13066" width="7.5546875" style="543" bestFit="1" customWidth="1"/>
    <col min="13067" max="13067" width="8.109375" style="543" bestFit="1" customWidth="1"/>
    <col min="13068" max="13068" width="7.5546875" style="543" bestFit="1" customWidth="1"/>
    <col min="13069" max="13069" width="7.44140625" style="543" bestFit="1" customWidth="1"/>
    <col min="13070" max="13070" width="7.88671875" style="543" bestFit="1" customWidth="1"/>
    <col min="13071" max="13071" width="7.6640625" style="543" bestFit="1" customWidth="1"/>
    <col min="13072" max="13072" width="7.5546875" style="543" bestFit="1" customWidth="1"/>
    <col min="13073" max="13073" width="8.109375" style="543" bestFit="1" customWidth="1"/>
    <col min="13074" max="13074" width="7.88671875" style="543" bestFit="1" customWidth="1"/>
    <col min="13075" max="13075" width="7.5546875" style="543" bestFit="1" customWidth="1"/>
    <col min="13076" max="13076" width="7.6640625" style="543" bestFit="1" customWidth="1"/>
    <col min="13077" max="13077" width="8.88671875" style="543"/>
    <col min="13078" max="13078" width="3.5546875" style="543" customWidth="1"/>
    <col min="13079" max="13079" width="1" style="543" customWidth="1"/>
    <col min="13080" max="13080" width="11.21875" style="543" customWidth="1"/>
    <col min="13081" max="13081" width="0" style="543" hidden="1" customWidth="1"/>
    <col min="13082" max="13316" width="8.88671875" style="543"/>
    <col min="13317" max="13317" width="8.6640625" style="543" customWidth="1"/>
    <col min="13318" max="13318" width="8" style="543" customWidth="1"/>
    <col min="13319" max="13319" width="21" style="543" customWidth="1"/>
    <col min="13320" max="13320" width="17.5546875" style="543" customWidth="1"/>
    <col min="13321" max="13321" width="11.88671875" style="543" customWidth="1"/>
    <col min="13322" max="13322" width="7.5546875" style="543" bestFit="1" customWidth="1"/>
    <col min="13323" max="13323" width="8.109375" style="543" bestFit="1" customWidth="1"/>
    <col min="13324" max="13324" width="7.5546875" style="543" bestFit="1" customWidth="1"/>
    <col min="13325" max="13325" width="7.44140625" style="543" bestFit="1" customWidth="1"/>
    <col min="13326" max="13326" width="7.88671875" style="543" bestFit="1" customWidth="1"/>
    <col min="13327" max="13327" width="7.6640625" style="543" bestFit="1" customWidth="1"/>
    <col min="13328" max="13328" width="7.5546875" style="543" bestFit="1" customWidth="1"/>
    <col min="13329" max="13329" width="8.109375" style="543" bestFit="1" customWidth="1"/>
    <col min="13330" max="13330" width="7.88671875" style="543" bestFit="1" customWidth="1"/>
    <col min="13331" max="13331" width="7.5546875" style="543" bestFit="1" customWidth="1"/>
    <col min="13332" max="13332" width="7.6640625" style="543" bestFit="1" customWidth="1"/>
    <col min="13333" max="13333" width="8.88671875" style="543"/>
    <col min="13334" max="13334" width="3.5546875" style="543" customWidth="1"/>
    <col min="13335" max="13335" width="1" style="543" customWidth="1"/>
    <col min="13336" max="13336" width="11.21875" style="543" customWidth="1"/>
    <col min="13337" max="13337" width="0" style="543" hidden="1" customWidth="1"/>
    <col min="13338" max="13572" width="8.88671875" style="543"/>
    <col min="13573" max="13573" width="8.6640625" style="543" customWidth="1"/>
    <col min="13574" max="13574" width="8" style="543" customWidth="1"/>
    <col min="13575" max="13575" width="21" style="543" customWidth="1"/>
    <col min="13576" max="13576" width="17.5546875" style="543" customWidth="1"/>
    <col min="13577" max="13577" width="11.88671875" style="543" customWidth="1"/>
    <col min="13578" max="13578" width="7.5546875" style="543" bestFit="1" customWidth="1"/>
    <col min="13579" max="13579" width="8.109375" style="543" bestFit="1" customWidth="1"/>
    <col min="13580" max="13580" width="7.5546875" style="543" bestFit="1" customWidth="1"/>
    <col min="13581" max="13581" width="7.44140625" style="543" bestFit="1" customWidth="1"/>
    <col min="13582" max="13582" width="7.88671875" style="543" bestFit="1" customWidth="1"/>
    <col min="13583" max="13583" width="7.6640625" style="543" bestFit="1" customWidth="1"/>
    <col min="13584" max="13584" width="7.5546875" style="543" bestFit="1" customWidth="1"/>
    <col min="13585" max="13585" width="8.109375" style="543" bestFit="1" customWidth="1"/>
    <col min="13586" max="13586" width="7.88671875" style="543" bestFit="1" customWidth="1"/>
    <col min="13587" max="13587" width="7.5546875" style="543" bestFit="1" customWidth="1"/>
    <col min="13588" max="13588" width="7.6640625" style="543" bestFit="1" customWidth="1"/>
    <col min="13589" max="13589" width="8.88671875" style="543"/>
    <col min="13590" max="13590" width="3.5546875" style="543" customWidth="1"/>
    <col min="13591" max="13591" width="1" style="543" customWidth="1"/>
    <col min="13592" max="13592" width="11.21875" style="543" customWidth="1"/>
    <col min="13593" max="13593" width="0" style="543" hidden="1" customWidth="1"/>
    <col min="13594" max="13828" width="8.88671875" style="543"/>
    <col min="13829" max="13829" width="8.6640625" style="543" customWidth="1"/>
    <col min="13830" max="13830" width="8" style="543" customWidth="1"/>
    <col min="13831" max="13831" width="21" style="543" customWidth="1"/>
    <col min="13832" max="13832" width="17.5546875" style="543" customWidth="1"/>
    <col min="13833" max="13833" width="11.88671875" style="543" customWidth="1"/>
    <col min="13834" max="13834" width="7.5546875" style="543" bestFit="1" customWidth="1"/>
    <col min="13835" max="13835" width="8.109375" style="543" bestFit="1" customWidth="1"/>
    <col min="13836" max="13836" width="7.5546875" style="543" bestFit="1" customWidth="1"/>
    <col min="13837" max="13837" width="7.44140625" style="543" bestFit="1" customWidth="1"/>
    <col min="13838" max="13838" width="7.88671875" style="543" bestFit="1" customWidth="1"/>
    <col min="13839" max="13839" width="7.6640625" style="543" bestFit="1" customWidth="1"/>
    <col min="13840" max="13840" width="7.5546875" style="543" bestFit="1" customWidth="1"/>
    <col min="13841" max="13841" width="8.109375" style="543" bestFit="1" customWidth="1"/>
    <col min="13842" max="13842" width="7.88671875" style="543" bestFit="1" customWidth="1"/>
    <col min="13843" max="13843" width="7.5546875" style="543" bestFit="1" customWidth="1"/>
    <col min="13844" max="13844" width="7.6640625" style="543" bestFit="1" customWidth="1"/>
    <col min="13845" max="13845" width="8.88671875" style="543"/>
    <col min="13846" max="13846" width="3.5546875" style="543" customWidth="1"/>
    <col min="13847" max="13847" width="1" style="543" customWidth="1"/>
    <col min="13848" max="13848" width="11.21875" style="543" customWidth="1"/>
    <col min="13849" max="13849" width="0" style="543" hidden="1" customWidth="1"/>
    <col min="13850" max="14084" width="8.88671875" style="543"/>
    <col min="14085" max="14085" width="8.6640625" style="543" customWidth="1"/>
    <col min="14086" max="14086" width="8" style="543" customWidth="1"/>
    <col min="14087" max="14087" width="21" style="543" customWidth="1"/>
    <col min="14088" max="14088" width="17.5546875" style="543" customWidth="1"/>
    <col min="14089" max="14089" width="11.88671875" style="543" customWidth="1"/>
    <col min="14090" max="14090" width="7.5546875" style="543" bestFit="1" customWidth="1"/>
    <col min="14091" max="14091" width="8.109375" style="543" bestFit="1" customWidth="1"/>
    <col min="14092" max="14092" width="7.5546875" style="543" bestFit="1" customWidth="1"/>
    <col min="14093" max="14093" width="7.44140625" style="543" bestFit="1" customWidth="1"/>
    <col min="14094" max="14094" width="7.88671875" style="543" bestFit="1" customWidth="1"/>
    <col min="14095" max="14095" width="7.6640625" style="543" bestFit="1" customWidth="1"/>
    <col min="14096" max="14096" width="7.5546875" style="543" bestFit="1" customWidth="1"/>
    <col min="14097" max="14097" width="8.109375" style="543" bestFit="1" customWidth="1"/>
    <col min="14098" max="14098" width="7.88671875" style="543" bestFit="1" customWidth="1"/>
    <col min="14099" max="14099" width="7.5546875" style="543" bestFit="1" customWidth="1"/>
    <col min="14100" max="14100" width="7.6640625" style="543" bestFit="1" customWidth="1"/>
    <col min="14101" max="14101" width="8.88671875" style="543"/>
    <col min="14102" max="14102" width="3.5546875" style="543" customWidth="1"/>
    <col min="14103" max="14103" width="1" style="543" customWidth="1"/>
    <col min="14104" max="14104" width="11.21875" style="543" customWidth="1"/>
    <col min="14105" max="14105" width="0" style="543" hidden="1" customWidth="1"/>
    <col min="14106" max="14340" width="8.88671875" style="543"/>
    <col min="14341" max="14341" width="8.6640625" style="543" customWidth="1"/>
    <col min="14342" max="14342" width="8" style="543" customWidth="1"/>
    <col min="14343" max="14343" width="21" style="543" customWidth="1"/>
    <col min="14344" max="14344" width="17.5546875" style="543" customWidth="1"/>
    <col min="14345" max="14345" width="11.88671875" style="543" customWidth="1"/>
    <col min="14346" max="14346" width="7.5546875" style="543" bestFit="1" customWidth="1"/>
    <col min="14347" max="14347" width="8.109375" style="543" bestFit="1" customWidth="1"/>
    <col min="14348" max="14348" width="7.5546875" style="543" bestFit="1" customWidth="1"/>
    <col min="14349" max="14349" width="7.44140625" style="543" bestFit="1" customWidth="1"/>
    <col min="14350" max="14350" width="7.88671875" style="543" bestFit="1" customWidth="1"/>
    <col min="14351" max="14351" width="7.6640625" style="543" bestFit="1" customWidth="1"/>
    <col min="14352" max="14352" width="7.5546875" style="543" bestFit="1" customWidth="1"/>
    <col min="14353" max="14353" width="8.109375" style="543" bestFit="1" customWidth="1"/>
    <col min="14354" max="14354" width="7.88671875" style="543" bestFit="1" customWidth="1"/>
    <col min="14355" max="14355" width="7.5546875" style="543" bestFit="1" customWidth="1"/>
    <col min="14356" max="14356" width="7.6640625" style="543" bestFit="1" customWidth="1"/>
    <col min="14357" max="14357" width="8.88671875" style="543"/>
    <col min="14358" max="14358" width="3.5546875" style="543" customWidth="1"/>
    <col min="14359" max="14359" width="1" style="543" customWidth="1"/>
    <col min="14360" max="14360" width="11.21875" style="543" customWidth="1"/>
    <col min="14361" max="14361" width="0" style="543" hidden="1" customWidth="1"/>
    <col min="14362" max="14596" width="8.88671875" style="543"/>
    <col min="14597" max="14597" width="8.6640625" style="543" customWidth="1"/>
    <col min="14598" max="14598" width="8" style="543" customWidth="1"/>
    <col min="14599" max="14599" width="21" style="543" customWidth="1"/>
    <col min="14600" max="14600" width="17.5546875" style="543" customWidth="1"/>
    <col min="14601" max="14601" width="11.88671875" style="543" customWidth="1"/>
    <col min="14602" max="14602" width="7.5546875" style="543" bestFit="1" customWidth="1"/>
    <col min="14603" max="14603" width="8.109375" style="543" bestFit="1" customWidth="1"/>
    <col min="14604" max="14604" width="7.5546875" style="543" bestFit="1" customWidth="1"/>
    <col min="14605" max="14605" width="7.44140625" style="543" bestFit="1" customWidth="1"/>
    <col min="14606" max="14606" width="7.88671875" style="543" bestFit="1" customWidth="1"/>
    <col min="14607" max="14607" width="7.6640625" style="543" bestFit="1" customWidth="1"/>
    <col min="14608" max="14608" width="7.5546875" style="543" bestFit="1" customWidth="1"/>
    <col min="14609" max="14609" width="8.109375" style="543" bestFit="1" customWidth="1"/>
    <col min="14610" max="14610" width="7.88671875" style="543" bestFit="1" customWidth="1"/>
    <col min="14611" max="14611" width="7.5546875" style="543" bestFit="1" customWidth="1"/>
    <col min="14612" max="14612" width="7.6640625" style="543" bestFit="1" customWidth="1"/>
    <col min="14613" max="14613" width="8.88671875" style="543"/>
    <col min="14614" max="14614" width="3.5546875" style="543" customWidth="1"/>
    <col min="14615" max="14615" width="1" style="543" customWidth="1"/>
    <col min="14616" max="14616" width="11.21875" style="543" customWidth="1"/>
    <col min="14617" max="14617" width="0" style="543" hidden="1" customWidth="1"/>
    <col min="14618" max="14852" width="8.88671875" style="543"/>
    <col min="14853" max="14853" width="8.6640625" style="543" customWidth="1"/>
    <col min="14854" max="14854" width="8" style="543" customWidth="1"/>
    <col min="14855" max="14855" width="21" style="543" customWidth="1"/>
    <col min="14856" max="14856" width="17.5546875" style="543" customWidth="1"/>
    <col min="14857" max="14857" width="11.88671875" style="543" customWidth="1"/>
    <col min="14858" max="14858" width="7.5546875" style="543" bestFit="1" customWidth="1"/>
    <col min="14859" max="14859" width="8.109375" style="543" bestFit="1" customWidth="1"/>
    <col min="14860" max="14860" width="7.5546875" style="543" bestFit="1" customWidth="1"/>
    <col min="14861" max="14861" width="7.44140625" style="543" bestFit="1" customWidth="1"/>
    <col min="14862" max="14862" width="7.88671875" style="543" bestFit="1" customWidth="1"/>
    <col min="14863" max="14863" width="7.6640625" style="543" bestFit="1" customWidth="1"/>
    <col min="14864" max="14864" width="7.5546875" style="543" bestFit="1" customWidth="1"/>
    <col min="14865" max="14865" width="8.109375" style="543" bestFit="1" customWidth="1"/>
    <col min="14866" max="14866" width="7.88671875" style="543" bestFit="1" customWidth="1"/>
    <col min="14867" max="14867" width="7.5546875" style="543" bestFit="1" customWidth="1"/>
    <col min="14868" max="14868" width="7.6640625" style="543" bestFit="1" customWidth="1"/>
    <col min="14869" max="14869" width="8.88671875" style="543"/>
    <col min="14870" max="14870" width="3.5546875" style="543" customWidth="1"/>
    <col min="14871" max="14871" width="1" style="543" customWidth="1"/>
    <col min="14872" max="14872" width="11.21875" style="543" customWidth="1"/>
    <col min="14873" max="14873" width="0" style="543" hidden="1" customWidth="1"/>
    <col min="14874" max="15108" width="8.88671875" style="543"/>
    <col min="15109" max="15109" width="8.6640625" style="543" customWidth="1"/>
    <col min="15110" max="15110" width="8" style="543" customWidth="1"/>
    <col min="15111" max="15111" width="21" style="543" customWidth="1"/>
    <col min="15112" max="15112" width="17.5546875" style="543" customWidth="1"/>
    <col min="15113" max="15113" width="11.88671875" style="543" customWidth="1"/>
    <col min="15114" max="15114" width="7.5546875" style="543" bestFit="1" customWidth="1"/>
    <col min="15115" max="15115" width="8.109375" style="543" bestFit="1" customWidth="1"/>
    <col min="15116" max="15116" width="7.5546875" style="543" bestFit="1" customWidth="1"/>
    <col min="15117" max="15117" width="7.44140625" style="543" bestFit="1" customWidth="1"/>
    <col min="15118" max="15118" width="7.88671875" style="543" bestFit="1" customWidth="1"/>
    <col min="15119" max="15119" width="7.6640625" style="543" bestFit="1" customWidth="1"/>
    <col min="15120" max="15120" width="7.5546875" style="543" bestFit="1" customWidth="1"/>
    <col min="15121" max="15121" width="8.109375" style="543" bestFit="1" customWidth="1"/>
    <col min="15122" max="15122" width="7.88671875" style="543" bestFit="1" customWidth="1"/>
    <col min="15123" max="15123" width="7.5546875" style="543" bestFit="1" customWidth="1"/>
    <col min="15124" max="15124" width="7.6640625" style="543" bestFit="1" customWidth="1"/>
    <col min="15125" max="15125" width="8.88671875" style="543"/>
    <col min="15126" max="15126" width="3.5546875" style="543" customWidth="1"/>
    <col min="15127" max="15127" width="1" style="543" customWidth="1"/>
    <col min="15128" max="15128" width="11.21875" style="543" customWidth="1"/>
    <col min="15129" max="15129" width="0" style="543" hidden="1" customWidth="1"/>
    <col min="15130" max="15364" width="8.88671875" style="543"/>
    <col min="15365" max="15365" width="8.6640625" style="543" customWidth="1"/>
    <col min="15366" max="15366" width="8" style="543" customWidth="1"/>
    <col min="15367" max="15367" width="21" style="543" customWidth="1"/>
    <col min="15368" max="15368" width="17.5546875" style="543" customWidth="1"/>
    <col min="15369" max="15369" width="11.88671875" style="543" customWidth="1"/>
    <col min="15370" max="15370" width="7.5546875" style="543" bestFit="1" customWidth="1"/>
    <col min="15371" max="15371" width="8.109375" style="543" bestFit="1" customWidth="1"/>
    <col min="15372" max="15372" width="7.5546875" style="543" bestFit="1" customWidth="1"/>
    <col min="15373" max="15373" width="7.44140625" style="543" bestFit="1" customWidth="1"/>
    <col min="15374" max="15374" width="7.88671875" style="543" bestFit="1" customWidth="1"/>
    <col min="15375" max="15375" width="7.6640625" style="543" bestFit="1" customWidth="1"/>
    <col min="15376" max="15376" width="7.5546875" style="543" bestFit="1" customWidth="1"/>
    <col min="15377" max="15377" width="8.109375" style="543" bestFit="1" customWidth="1"/>
    <col min="15378" max="15378" width="7.88671875" style="543" bestFit="1" customWidth="1"/>
    <col min="15379" max="15379" width="7.5546875" style="543" bestFit="1" customWidth="1"/>
    <col min="15380" max="15380" width="7.6640625" style="543" bestFit="1" customWidth="1"/>
    <col min="15381" max="15381" width="8.88671875" style="543"/>
    <col min="15382" max="15382" width="3.5546875" style="543" customWidth="1"/>
    <col min="15383" max="15383" width="1" style="543" customWidth="1"/>
    <col min="15384" max="15384" width="11.21875" style="543" customWidth="1"/>
    <col min="15385" max="15385" width="0" style="543" hidden="1" customWidth="1"/>
    <col min="15386" max="15620" width="8.88671875" style="543"/>
    <col min="15621" max="15621" width="8.6640625" style="543" customWidth="1"/>
    <col min="15622" max="15622" width="8" style="543" customWidth="1"/>
    <col min="15623" max="15623" width="21" style="543" customWidth="1"/>
    <col min="15624" max="15624" width="17.5546875" style="543" customWidth="1"/>
    <col min="15625" max="15625" width="11.88671875" style="543" customWidth="1"/>
    <col min="15626" max="15626" width="7.5546875" style="543" bestFit="1" customWidth="1"/>
    <col min="15627" max="15627" width="8.109375" style="543" bestFit="1" customWidth="1"/>
    <col min="15628" max="15628" width="7.5546875" style="543" bestFit="1" customWidth="1"/>
    <col min="15629" max="15629" width="7.44140625" style="543" bestFit="1" customWidth="1"/>
    <col min="15630" max="15630" width="7.88671875" style="543" bestFit="1" customWidth="1"/>
    <col min="15631" max="15631" width="7.6640625" style="543" bestFit="1" customWidth="1"/>
    <col min="15632" max="15632" width="7.5546875" style="543" bestFit="1" customWidth="1"/>
    <col min="15633" max="15633" width="8.109375" style="543" bestFit="1" customWidth="1"/>
    <col min="15634" max="15634" width="7.88671875" style="543" bestFit="1" customWidth="1"/>
    <col min="15635" max="15635" width="7.5546875" style="543" bestFit="1" customWidth="1"/>
    <col min="15636" max="15636" width="7.6640625" style="543" bestFit="1" customWidth="1"/>
    <col min="15637" max="15637" width="8.88671875" style="543"/>
    <col min="15638" max="15638" width="3.5546875" style="543" customWidth="1"/>
    <col min="15639" max="15639" width="1" style="543" customWidth="1"/>
    <col min="15640" max="15640" width="11.21875" style="543" customWidth="1"/>
    <col min="15641" max="15641" width="0" style="543" hidden="1" customWidth="1"/>
    <col min="15642" max="15876" width="8.88671875" style="543"/>
    <col min="15877" max="15877" width="8.6640625" style="543" customWidth="1"/>
    <col min="15878" max="15878" width="8" style="543" customWidth="1"/>
    <col min="15879" max="15879" width="21" style="543" customWidth="1"/>
    <col min="15880" max="15880" width="17.5546875" style="543" customWidth="1"/>
    <col min="15881" max="15881" width="11.88671875" style="543" customWidth="1"/>
    <col min="15882" max="15882" width="7.5546875" style="543" bestFit="1" customWidth="1"/>
    <col min="15883" max="15883" width="8.109375" style="543" bestFit="1" customWidth="1"/>
    <col min="15884" max="15884" width="7.5546875" style="543" bestFit="1" customWidth="1"/>
    <col min="15885" max="15885" width="7.44140625" style="543" bestFit="1" customWidth="1"/>
    <col min="15886" max="15886" width="7.88671875" style="543" bestFit="1" customWidth="1"/>
    <col min="15887" max="15887" width="7.6640625" style="543" bestFit="1" customWidth="1"/>
    <col min="15888" max="15888" width="7.5546875" style="543" bestFit="1" customWidth="1"/>
    <col min="15889" max="15889" width="8.109375" style="543" bestFit="1" customWidth="1"/>
    <col min="15890" max="15890" width="7.88671875" style="543" bestFit="1" customWidth="1"/>
    <col min="15891" max="15891" width="7.5546875" style="543" bestFit="1" customWidth="1"/>
    <col min="15892" max="15892" width="7.6640625" style="543" bestFit="1" customWidth="1"/>
    <col min="15893" max="15893" width="8.88671875" style="543"/>
    <col min="15894" max="15894" width="3.5546875" style="543" customWidth="1"/>
    <col min="15895" max="15895" width="1" style="543" customWidth="1"/>
    <col min="15896" max="15896" width="11.21875" style="543" customWidth="1"/>
    <col min="15897" max="15897" width="0" style="543" hidden="1" customWidth="1"/>
    <col min="15898" max="16132" width="8.88671875" style="543"/>
    <col min="16133" max="16133" width="8.6640625" style="543" customWidth="1"/>
    <col min="16134" max="16134" width="8" style="543" customWidth="1"/>
    <col min="16135" max="16135" width="21" style="543" customWidth="1"/>
    <col min="16136" max="16136" width="17.5546875" style="543" customWidth="1"/>
    <col min="16137" max="16137" width="11.88671875" style="543" customWidth="1"/>
    <col min="16138" max="16138" width="7.5546875" style="543" bestFit="1" customWidth="1"/>
    <col min="16139" max="16139" width="8.109375" style="543" bestFit="1" customWidth="1"/>
    <col min="16140" max="16140" width="7.5546875" style="543" bestFit="1" customWidth="1"/>
    <col min="16141" max="16141" width="7.44140625" style="543" bestFit="1" customWidth="1"/>
    <col min="16142" max="16142" width="7.88671875" style="543" bestFit="1" customWidth="1"/>
    <col min="16143" max="16143" width="7.6640625" style="543" bestFit="1" customWidth="1"/>
    <col min="16144" max="16144" width="7.5546875" style="543" bestFit="1" customWidth="1"/>
    <col min="16145" max="16145" width="8.109375" style="543" bestFit="1" customWidth="1"/>
    <col min="16146" max="16146" width="7.88671875" style="543" bestFit="1" customWidth="1"/>
    <col min="16147" max="16147" width="7.5546875" style="543" bestFit="1" customWidth="1"/>
    <col min="16148" max="16148" width="7.6640625" style="543" bestFit="1" customWidth="1"/>
    <col min="16149" max="16149" width="8.88671875" style="543"/>
    <col min="16150" max="16150" width="3.5546875" style="543" customWidth="1"/>
    <col min="16151" max="16151" width="1" style="543" customWidth="1"/>
    <col min="16152" max="16152" width="11.21875" style="543" customWidth="1"/>
    <col min="16153" max="16153" width="0" style="543" hidden="1" customWidth="1"/>
    <col min="16154" max="16384" width="8.88671875" style="543"/>
  </cols>
  <sheetData>
    <row r="2" spans="1:27">
      <c r="A2" s="933" t="s">
        <v>1132</v>
      </c>
      <c r="B2" s="934"/>
      <c r="C2" s="934"/>
      <c r="D2" s="934"/>
      <c r="E2" s="934"/>
      <c r="F2" s="934"/>
      <c r="H2" s="931"/>
      <c r="I2" s="932"/>
      <c r="J2" s="932"/>
      <c r="K2" s="932"/>
      <c r="L2" s="932"/>
      <c r="M2" s="932"/>
      <c r="N2" s="932"/>
      <c r="O2" s="932"/>
    </row>
    <row r="3" spans="1:27">
      <c r="A3" s="934"/>
      <c r="B3" s="934"/>
      <c r="C3" s="934"/>
      <c r="D3" s="934"/>
      <c r="E3" s="934"/>
      <c r="F3" s="934"/>
      <c r="H3" s="932"/>
      <c r="I3" s="932"/>
      <c r="J3" s="932"/>
      <c r="K3" s="932"/>
      <c r="L3" s="932"/>
      <c r="M3" s="932"/>
      <c r="N3" s="932"/>
      <c r="O3" s="932"/>
    </row>
    <row r="4" spans="1:27">
      <c r="A4" s="934"/>
      <c r="B4" s="934"/>
      <c r="C4" s="934"/>
      <c r="D4" s="934"/>
      <c r="E4" s="934"/>
      <c r="F4" s="934"/>
      <c r="H4" s="932"/>
      <c r="I4" s="932"/>
      <c r="J4" s="932"/>
      <c r="K4" s="932"/>
      <c r="L4" s="932"/>
      <c r="M4" s="932"/>
      <c r="N4" s="932"/>
      <c r="O4" s="932"/>
    </row>
    <row r="5" spans="1:27" ht="13.5" thickBot="1"/>
    <row r="6" spans="1:27" s="534" customFormat="1" ht="15.75" customHeight="1" thickBot="1">
      <c r="A6" s="533"/>
      <c r="C6" s="936" t="s">
        <v>188</v>
      </c>
      <c r="D6" s="937"/>
      <c r="E6" s="937"/>
      <c r="F6" s="535"/>
      <c r="G6" s="536"/>
      <c r="H6" s="908"/>
      <c r="I6" s="536"/>
      <c r="J6" s="938"/>
      <c r="K6" s="896"/>
      <c r="L6" s="896"/>
      <c r="M6" s="756"/>
      <c r="N6" s="756"/>
      <c r="O6" s="756"/>
      <c r="Q6" s="897" t="s">
        <v>189</v>
      </c>
      <c r="R6" s="898"/>
      <c r="S6" s="899"/>
      <c r="T6" s="903">
        <v>53</v>
      </c>
      <c r="U6" s="537"/>
      <c r="V6" s="537"/>
      <c r="W6" s="537"/>
      <c r="X6" s="537"/>
      <c r="Y6" s="537"/>
      <c r="Z6" s="538"/>
    </row>
    <row r="7" spans="1:27" s="534" customFormat="1" ht="13.5" thickBot="1">
      <c r="A7" s="539"/>
      <c r="C7" s="905" t="s">
        <v>190</v>
      </c>
      <c r="D7" s="906"/>
      <c r="E7" s="906"/>
      <c r="F7" s="540">
        <v>1</v>
      </c>
      <c r="G7" s="541"/>
      <c r="H7" s="909"/>
      <c r="I7" s="541"/>
      <c r="J7" s="938"/>
      <c r="K7" s="896"/>
      <c r="L7" s="896"/>
      <c r="M7" s="756"/>
      <c r="N7" s="756"/>
      <c r="O7" s="756"/>
      <c r="Q7" s="900"/>
      <c r="R7" s="901"/>
      <c r="S7" s="902"/>
      <c r="T7" s="904"/>
      <c r="U7" s="907"/>
      <c r="V7" s="907"/>
      <c r="W7" s="907"/>
      <c r="X7" s="907"/>
      <c r="Y7" s="907"/>
      <c r="Z7" s="538"/>
    </row>
    <row r="8" spans="1:27" ht="13.5" thickBot="1">
      <c r="H8" s="910"/>
      <c r="AA8" s="543"/>
    </row>
    <row r="9" spans="1:27" ht="13.5" thickBot="1">
      <c r="A9" s="547"/>
      <c r="B9" s="548"/>
      <c r="C9" s="549"/>
      <c r="D9" s="549"/>
      <c r="E9" s="549"/>
      <c r="F9" s="550"/>
      <c r="G9" s="551"/>
      <c r="H9" s="547"/>
      <c r="I9" s="551"/>
      <c r="J9" s="833" t="s">
        <v>1004</v>
      </c>
      <c r="K9" s="834"/>
      <c r="L9" s="834"/>
      <c r="M9" s="834"/>
      <c r="N9" s="834"/>
      <c r="O9" s="834"/>
      <c r="P9" s="834"/>
      <c r="Q9" s="834"/>
      <c r="R9" s="834"/>
      <c r="S9" s="834"/>
      <c r="T9" s="834"/>
      <c r="U9" s="835"/>
      <c r="V9" s="552" t="s">
        <v>1005</v>
      </c>
      <c r="W9" s="754" t="s">
        <v>1006</v>
      </c>
      <c r="X9" s="553" t="s">
        <v>1007</v>
      </c>
      <c r="Z9" s="863" t="s">
        <v>192</v>
      </c>
    </row>
    <row r="10" spans="1:27" ht="57" customHeight="1" thickBot="1">
      <c r="A10" s="555" t="s">
        <v>1008</v>
      </c>
      <c r="B10" s="556" t="s">
        <v>193</v>
      </c>
      <c r="C10" s="758" t="s">
        <v>194</v>
      </c>
      <c r="D10" s="838" t="s">
        <v>195</v>
      </c>
      <c r="E10" s="831"/>
      <c r="F10" s="557" t="s">
        <v>196</v>
      </c>
      <c r="G10" s="558"/>
      <c r="H10" s="555" t="s">
        <v>1122</v>
      </c>
      <c r="I10" s="558"/>
      <c r="J10" s="559">
        <v>41730</v>
      </c>
      <c r="K10" s="560">
        <v>41760</v>
      </c>
      <c r="L10" s="560">
        <v>41791</v>
      </c>
      <c r="M10" s="560">
        <v>41821</v>
      </c>
      <c r="N10" s="560">
        <v>41852</v>
      </c>
      <c r="O10" s="560">
        <v>41883</v>
      </c>
      <c r="P10" s="560">
        <v>41913</v>
      </c>
      <c r="Q10" s="560">
        <v>41944</v>
      </c>
      <c r="R10" s="560">
        <v>41974</v>
      </c>
      <c r="S10" s="560">
        <v>42005</v>
      </c>
      <c r="T10" s="560">
        <v>42036</v>
      </c>
      <c r="U10" s="561">
        <v>42064</v>
      </c>
      <c r="V10" s="562" t="s">
        <v>1009</v>
      </c>
      <c r="W10" s="563" t="s">
        <v>1010</v>
      </c>
      <c r="X10" s="563" t="s">
        <v>1010</v>
      </c>
      <c r="Z10" s="864"/>
    </row>
    <row r="11" spans="1:27" ht="23.25" customHeight="1">
      <c r="A11" s="564" t="s">
        <v>1011</v>
      </c>
      <c r="B11" s="839" t="s">
        <v>295</v>
      </c>
      <c r="C11" s="880" t="s">
        <v>296</v>
      </c>
      <c r="D11" s="841" t="s">
        <v>297</v>
      </c>
      <c r="E11" s="565" t="s">
        <v>298</v>
      </c>
      <c r="F11" s="882">
        <v>0.75</v>
      </c>
      <c r="G11" s="566"/>
      <c r="H11" s="567">
        <v>0.65400000000000003</v>
      </c>
      <c r="I11" s="566"/>
      <c r="J11" s="568"/>
      <c r="K11" s="569"/>
      <c r="L11" s="569"/>
      <c r="M11" s="569"/>
      <c r="N11" s="569"/>
      <c r="O11" s="569"/>
      <c r="P11" s="570">
        <v>55</v>
      </c>
      <c r="Q11" s="570">
        <v>65</v>
      </c>
      <c r="R11" s="570">
        <v>70</v>
      </c>
      <c r="S11" s="570">
        <v>75</v>
      </c>
      <c r="T11" s="570">
        <v>75</v>
      </c>
      <c r="U11" s="571">
        <v>75</v>
      </c>
      <c r="V11" s="884"/>
      <c r="W11" s="887" t="s">
        <v>1012</v>
      </c>
      <c r="X11" s="890"/>
      <c r="Z11" s="572" t="e">
        <f>#REF!*#REF!</f>
        <v>#REF!</v>
      </c>
    </row>
    <row r="12" spans="1:27" ht="23.25" customHeight="1">
      <c r="A12" s="564" t="s">
        <v>1011</v>
      </c>
      <c r="B12" s="878"/>
      <c r="C12" s="881"/>
      <c r="D12" s="809"/>
      <c r="E12" s="573" t="s">
        <v>299</v>
      </c>
      <c r="F12" s="883"/>
      <c r="G12" s="566"/>
      <c r="H12" s="567">
        <v>0.45200000000000001</v>
      </c>
      <c r="I12" s="566"/>
      <c r="J12" s="574"/>
      <c r="K12" s="575"/>
      <c r="L12" s="575"/>
      <c r="M12" s="575"/>
      <c r="N12" s="575"/>
      <c r="O12" s="575"/>
      <c r="P12" s="576">
        <v>45</v>
      </c>
      <c r="Q12" s="576">
        <v>60</v>
      </c>
      <c r="R12" s="576">
        <v>70</v>
      </c>
      <c r="S12" s="576">
        <v>75</v>
      </c>
      <c r="T12" s="576">
        <v>75</v>
      </c>
      <c r="U12" s="577">
        <v>75</v>
      </c>
      <c r="V12" s="885"/>
      <c r="W12" s="888"/>
      <c r="X12" s="891"/>
      <c r="Z12" s="572" t="e">
        <f>#REF!*#REF!</f>
        <v>#REF!</v>
      </c>
    </row>
    <row r="13" spans="1:27">
      <c r="A13" s="564" t="s">
        <v>1011</v>
      </c>
      <c r="B13" s="878"/>
      <c r="C13" s="881"/>
      <c r="D13" s="809"/>
      <c r="E13" s="755" t="s">
        <v>300</v>
      </c>
      <c r="F13" s="883"/>
      <c r="G13" s="566"/>
      <c r="H13" s="581">
        <v>0.32</v>
      </c>
      <c r="I13" s="566"/>
      <c r="J13" s="578"/>
      <c r="K13" s="575"/>
      <c r="L13" s="575"/>
      <c r="M13" s="575"/>
      <c r="N13" s="575"/>
      <c r="O13" s="575"/>
      <c r="P13" s="576">
        <v>45</v>
      </c>
      <c r="Q13" s="576">
        <v>60</v>
      </c>
      <c r="R13" s="576">
        <v>75</v>
      </c>
      <c r="S13" s="576">
        <v>75</v>
      </c>
      <c r="T13" s="576">
        <v>75</v>
      </c>
      <c r="U13" s="577">
        <v>75</v>
      </c>
      <c r="V13" s="886"/>
      <c r="W13" s="889"/>
      <c r="X13" s="891"/>
      <c r="Z13" s="572" t="e">
        <f>#REF!*#REF!</f>
        <v>#REF!</v>
      </c>
    </row>
    <row r="14" spans="1:27" ht="13.5" thickBot="1">
      <c r="A14" s="564" t="s">
        <v>1011</v>
      </c>
      <c r="B14" s="878"/>
      <c r="C14" s="881"/>
      <c r="D14" s="809"/>
      <c r="E14" s="755" t="s">
        <v>301</v>
      </c>
      <c r="F14" s="760">
        <v>0.5</v>
      </c>
      <c r="G14" s="566"/>
      <c r="H14" s="567">
        <v>0.35899999999999999</v>
      </c>
      <c r="I14" s="566"/>
      <c r="J14" s="574"/>
      <c r="K14" s="575"/>
      <c r="L14" s="575"/>
      <c r="M14" s="575"/>
      <c r="N14" s="575"/>
      <c r="O14" s="575"/>
      <c r="P14" s="576">
        <v>30</v>
      </c>
      <c r="Q14" s="576">
        <v>45</v>
      </c>
      <c r="R14" s="576">
        <v>50</v>
      </c>
      <c r="S14" s="576">
        <v>50</v>
      </c>
      <c r="T14" s="576">
        <v>50</v>
      </c>
      <c r="U14" s="577">
        <v>50</v>
      </c>
      <c r="V14" s="576" t="s">
        <v>1013</v>
      </c>
      <c r="W14" s="579" t="s">
        <v>1014</v>
      </c>
      <c r="X14" s="580"/>
      <c r="Z14" s="572" t="e">
        <f>#REF!*#REF!</f>
        <v>#REF!</v>
      </c>
    </row>
    <row r="15" spans="1:27" ht="23.25" customHeight="1">
      <c r="A15" s="564" t="s">
        <v>1011</v>
      </c>
      <c r="B15" s="878"/>
      <c r="C15" s="881"/>
      <c r="D15" s="809" t="s">
        <v>302</v>
      </c>
      <c r="E15" s="809"/>
      <c r="F15" s="760">
        <v>0.95</v>
      </c>
      <c r="G15" s="566"/>
      <c r="H15" s="581">
        <v>0.96699999999999997</v>
      </c>
      <c r="I15" s="566"/>
      <c r="J15" s="862">
        <v>0.873</v>
      </c>
      <c r="K15" s="858"/>
      <c r="L15" s="859"/>
      <c r="M15" s="857">
        <v>0.92</v>
      </c>
      <c r="N15" s="858"/>
      <c r="O15" s="859"/>
      <c r="P15" s="857">
        <v>0.94</v>
      </c>
      <c r="Q15" s="858"/>
      <c r="R15" s="859"/>
      <c r="S15" s="857">
        <v>0.95</v>
      </c>
      <c r="T15" s="858"/>
      <c r="U15" s="860"/>
      <c r="V15" s="751"/>
      <c r="W15" s="582" t="s">
        <v>1015</v>
      </c>
      <c r="X15" s="892"/>
      <c r="Z15" s="572"/>
    </row>
    <row r="16" spans="1:27">
      <c r="A16" s="564" t="s">
        <v>1011</v>
      </c>
      <c r="B16" s="878"/>
      <c r="C16" s="881"/>
      <c r="D16" s="861" t="s">
        <v>303</v>
      </c>
      <c r="E16" s="861"/>
      <c r="F16" s="895">
        <v>0.95</v>
      </c>
      <c r="G16" s="566"/>
      <c r="H16" s="581">
        <v>0.97699999999999998</v>
      </c>
      <c r="I16" s="566"/>
      <c r="J16" s="862">
        <v>0.97499999999999998</v>
      </c>
      <c r="K16" s="858"/>
      <c r="L16" s="859"/>
      <c r="M16" s="857">
        <v>0.98</v>
      </c>
      <c r="N16" s="858"/>
      <c r="O16" s="859"/>
      <c r="P16" s="857">
        <v>0.98</v>
      </c>
      <c r="Q16" s="858"/>
      <c r="R16" s="859"/>
      <c r="S16" s="857">
        <v>0.98</v>
      </c>
      <c r="T16" s="858">
        <v>98</v>
      </c>
      <c r="U16" s="860"/>
      <c r="V16" s="576"/>
      <c r="W16" s="583" t="s">
        <v>1016</v>
      </c>
      <c r="X16" s="893"/>
      <c r="Z16" s="572" t="e">
        <f>#REF!*#REF!</f>
        <v>#REF!</v>
      </c>
    </row>
    <row r="17" spans="1:27">
      <c r="A17" s="564" t="s">
        <v>1011</v>
      </c>
      <c r="B17" s="878"/>
      <c r="C17" s="881"/>
      <c r="D17" s="861" t="s">
        <v>304</v>
      </c>
      <c r="E17" s="861"/>
      <c r="F17" s="883"/>
      <c r="G17" s="566"/>
      <c r="H17" s="581">
        <v>0.94399999999999995</v>
      </c>
      <c r="I17" s="566"/>
      <c r="J17" s="862">
        <v>0.96599999999999997</v>
      </c>
      <c r="K17" s="858"/>
      <c r="L17" s="859"/>
      <c r="M17" s="857">
        <v>0.97</v>
      </c>
      <c r="N17" s="858"/>
      <c r="O17" s="859"/>
      <c r="P17" s="857">
        <v>0.97</v>
      </c>
      <c r="Q17" s="858"/>
      <c r="R17" s="859"/>
      <c r="S17" s="857">
        <v>0.97</v>
      </c>
      <c r="T17" s="858">
        <v>97</v>
      </c>
      <c r="U17" s="860"/>
      <c r="V17" s="576"/>
      <c r="W17" s="583" t="s">
        <v>1016</v>
      </c>
      <c r="X17" s="893"/>
      <c r="Z17" s="572" t="e">
        <f>#REF!*#REF!</f>
        <v>#REF!</v>
      </c>
    </row>
    <row r="18" spans="1:27" ht="23.25" customHeight="1">
      <c r="A18" s="584" t="s">
        <v>1011</v>
      </c>
      <c r="B18" s="878"/>
      <c r="C18" s="881"/>
      <c r="D18" s="861" t="s">
        <v>305</v>
      </c>
      <c r="E18" s="861"/>
      <c r="F18" s="883"/>
      <c r="G18" s="566"/>
      <c r="H18" s="581">
        <v>0.96799999999999997</v>
      </c>
      <c r="I18" s="566"/>
      <c r="J18" s="862">
        <v>0.98599999999999999</v>
      </c>
      <c r="K18" s="858"/>
      <c r="L18" s="859"/>
      <c r="M18" s="857">
        <v>0.98</v>
      </c>
      <c r="N18" s="858"/>
      <c r="O18" s="859"/>
      <c r="P18" s="857">
        <v>0.98</v>
      </c>
      <c r="Q18" s="858"/>
      <c r="R18" s="859"/>
      <c r="S18" s="857">
        <v>0.98</v>
      </c>
      <c r="T18" s="858"/>
      <c r="U18" s="860"/>
      <c r="V18" s="585"/>
      <c r="W18" s="583" t="s">
        <v>1016</v>
      </c>
      <c r="X18" s="893"/>
      <c r="Z18" s="572" t="e">
        <f>#REF!*#REF!</f>
        <v>#REF!</v>
      </c>
    </row>
    <row r="19" spans="1:27">
      <c r="A19" s="584" t="s">
        <v>1011</v>
      </c>
      <c r="B19" s="878"/>
      <c r="C19" s="881"/>
      <c r="D19" s="861" t="s">
        <v>306</v>
      </c>
      <c r="E19" s="861"/>
      <c r="F19" s="883"/>
      <c r="G19" s="566"/>
      <c r="H19" s="581">
        <v>0.96799999999999997</v>
      </c>
      <c r="I19" s="566"/>
      <c r="J19" s="862">
        <v>0.96899999999999997</v>
      </c>
      <c r="K19" s="858"/>
      <c r="L19" s="859"/>
      <c r="M19" s="857">
        <v>0.97</v>
      </c>
      <c r="N19" s="858"/>
      <c r="O19" s="859"/>
      <c r="P19" s="857">
        <v>0.97</v>
      </c>
      <c r="Q19" s="858"/>
      <c r="R19" s="859"/>
      <c r="S19" s="857">
        <v>0.97</v>
      </c>
      <c r="T19" s="858">
        <v>97</v>
      </c>
      <c r="U19" s="860"/>
      <c r="V19" s="585"/>
      <c r="W19" s="583" t="s">
        <v>1016</v>
      </c>
      <c r="X19" s="893"/>
      <c r="Z19" s="572" t="e">
        <f>#REF!*#REF!</f>
        <v>#REF!</v>
      </c>
    </row>
    <row r="20" spans="1:27" s="588" customFormat="1" ht="24" customHeight="1">
      <c r="A20" s="586" t="s">
        <v>1011</v>
      </c>
      <c r="B20" s="878"/>
      <c r="C20" s="881"/>
      <c r="D20" s="935" t="s">
        <v>307</v>
      </c>
      <c r="E20" s="935"/>
      <c r="F20" s="883"/>
      <c r="G20" s="566"/>
      <c r="H20" s="581">
        <v>0.96299999999999997</v>
      </c>
      <c r="I20" s="566"/>
      <c r="J20" s="862">
        <v>0.96599999999999997</v>
      </c>
      <c r="K20" s="858"/>
      <c r="L20" s="859"/>
      <c r="M20" s="857">
        <v>0.97</v>
      </c>
      <c r="N20" s="858"/>
      <c r="O20" s="859"/>
      <c r="P20" s="857">
        <v>0.97</v>
      </c>
      <c r="Q20" s="858"/>
      <c r="R20" s="859"/>
      <c r="S20" s="857">
        <v>0.97</v>
      </c>
      <c r="T20" s="858">
        <v>97</v>
      </c>
      <c r="U20" s="860"/>
      <c r="V20" s="587"/>
      <c r="W20" s="583" t="s">
        <v>1016</v>
      </c>
      <c r="X20" s="894"/>
      <c r="Z20" s="589" t="e">
        <f>#REF!*#REF!</f>
        <v>#REF!</v>
      </c>
      <c r="AA20" s="554"/>
    </row>
    <row r="21" spans="1:27" ht="27.75" customHeight="1" thickBot="1">
      <c r="A21" s="590" t="s">
        <v>1011</v>
      </c>
      <c r="B21" s="879"/>
      <c r="C21" s="591" t="s">
        <v>296</v>
      </c>
      <c r="D21" s="807" t="s">
        <v>1017</v>
      </c>
      <c r="E21" s="807"/>
      <c r="F21" s="592" t="s">
        <v>1018</v>
      </c>
      <c r="G21" s="566"/>
      <c r="H21" s="593" t="s">
        <v>1019</v>
      </c>
      <c r="I21" s="566"/>
      <c r="J21" s="926" t="s">
        <v>1020</v>
      </c>
      <c r="K21" s="927"/>
      <c r="L21" s="927"/>
      <c r="M21" s="928" t="s">
        <v>1021</v>
      </c>
      <c r="N21" s="928"/>
      <c r="O21" s="928"/>
      <c r="P21" s="928" t="s">
        <v>1022</v>
      </c>
      <c r="Q21" s="928"/>
      <c r="R21" s="928"/>
      <c r="S21" s="928" t="s">
        <v>1023</v>
      </c>
      <c r="T21" s="928"/>
      <c r="U21" s="929"/>
      <c r="V21" s="753"/>
      <c r="W21" s="594" t="s">
        <v>1024</v>
      </c>
      <c r="X21" s="595"/>
      <c r="Z21" s="572" t="e">
        <f>#REF!*#REF!</f>
        <v>#REF!</v>
      </c>
      <c r="AA21" s="543"/>
    </row>
    <row r="22" spans="1:27" s="603" customFormat="1" ht="33.75" customHeight="1" thickBot="1">
      <c r="A22" s="596"/>
      <c r="B22" s="597"/>
      <c r="C22" s="598"/>
      <c r="D22" s="598"/>
      <c r="E22" s="598"/>
      <c r="F22" s="599"/>
      <c r="G22" s="600"/>
      <c r="H22" s="596"/>
      <c r="I22" s="600"/>
      <c r="J22" s="601"/>
      <c r="K22" s="601"/>
      <c r="L22" s="601"/>
      <c r="M22" s="601"/>
      <c r="N22" s="602"/>
      <c r="O22" s="601"/>
      <c r="P22" s="601"/>
      <c r="Q22" s="602"/>
      <c r="R22" s="601"/>
      <c r="S22" s="601"/>
      <c r="T22" s="602"/>
      <c r="X22" s="604"/>
      <c r="Z22" s="605"/>
    </row>
    <row r="23" spans="1:27" ht="13.5" thickBot="1">
      <c r="A23" s="606"/>
      <c r="B23" s="607"/>
      <c r="C23" s="608"/>
      <c r="D23" s="608"/>
      <c r="E23" s="608"/>
      <c r="F23" s="609"/>
      <c r="G23" s="610"/>
      <c r="H23" s="547"/>
      <c r="I23" s="610"/>
      <c r="J23" s="833" t="s">
        <v>1004</v>
      </c>
      <c r="K23" s="834"/>
      <c r="L23" s="834"/>
      <c r="M23" s="834"/>
      <c r="N23" s="834"/>
      <c r="O23" s="834"/>
      <c r="P23" s="834"/>
      <c r="Q23" s="834"/>
      <c r="R23" s="834"/>
      <c r="S23" s="834"/>
      <c r="T23" s="834"/>
      <c r="U23" s="835"/>
      <c r="V23" s="754"/>
      <c r="W23" s="754" t="s">
        <v>1006</v>
      </c>
      <c r="X23" s="611" t="s">
        <v>1025</v>
      </c>
      <c r="Z23" s="863" t="s">
        <v>192</v>
      </c>
      <c r="AA23" s="543"/>
    </row>
    <row r="24" spans="1:27" ht="51.75" thickBot="1">
      <c r="A24" s="555" t="s">
        <v>1008</v>
      </c>
      <c r="B24" s="556" t="s">
        <v>193</v>
      </c>
      <c r="C24" s="758" t="s">
        <v>194</v>
      </c>
      <c r="D24" s="838" t="s">
        <v>195</v>
      </c>
      <c r="E24" s="831"/>
      <c r="F24" s="557" t="s">
        <v>196</v>
      </c>
      <c r="G24" s="558"/>
      <c r="H24" s="555" t="s">
        <v>1122</v>
      </c>
      <c r="I24" s="558"/>
      <c r="J24" s="559">
        <v>41730</v>
      </c>
      <c r="K24" s="560">
        <v>41760</v>
      </c>
      <c r="L24" s="560">
        <v>41791</v>
      </c>
      <c r="M24" s="560">
        <v>41821</v>
      </c>
      <c r="N24" s="560">
        <v>41852</v>
      </c>
      <c r="O24" s="560">
        <v>41883</v>
      </c>
      <c r="P24" s="560">
        <v>41913</v>
      </c>
      <c r="Q24" s="560">
        <v>41944</v>
      </c>
      <c r="R24" s="560">
        <v>41974</v>
      </c>
      <c r="S24" s="560">
        <v>42005</v>
      </c>
      <c r="T24" s="560">
        <v>42036</v>
      </c>
      <c r="U24" s="561">
        <v>42064</v>
      </c>
      <c r="V24" s="562"/>
      <c r="W24" s="563" t="s">
        <v>1010</v>
      </c>
      <c r="X24" s="612" t="s">
        <v>1010</v>
      </c>
      <c r="Z24" s="864"/>
      <c r="AA24" s="543"/>
    </row>
    <row r="25" spans="1:27" ht="23.25" customHeight="1">
      <c r="A25" s="613" t="s">
        <v>1026</v>
      </c>
      <c r="B25" s="839" t="s">
        <v>308</v>
      </c>
      <c r="C25" s="865" t="s">
        <v>198</v>
      </c>
      <c r="D25" s="841" t="s">
        <v>199</v>
      </c>
      <c r="E25" s="841"/>
      <c r="F25" s="759">
        <v>0.95</v>
      </c>
      <c r="G25" s="614"/>
      <c r="H25" s="567">
        <v>0.873</v>
      </c>
      <c r="I25" s="614"/>
      <c r="J25" s="615">
        <v>0.8862155959292366</v>
      </c>
      <c r="K25" s="616">
        <v>0.88641147822805633</v>
      </c>
      <c r="L25" s="616">
        <v>0.89473206958194573</v>
      </c>
      <c r="M25" s="616">
        <v>0.89930095201816362</v>
      </c>
      <c r="N25" s="616">
        <v>0.90057546697915958</v>
      </c>
      <c r="O25" s="616">
        <v>0.90266819876245497</v>
      </c>
      <c r="P25" s="616">
        <v>0.90992432205876184</v>
      </c>
      <c r="Q25" s="616">
        <v>0.92150564745814467</v>
      </c>
      <c r="R25" s="616">
        <v>0.93126986623047947</v>
      </c>
      <c r="S25" s="616">
        <v>0.94160919938908139</v>
      </c>
      <c r="T25" s="616">
        <v>0.94427440504397042</v>
      </c>
      <c r="U25" s="617">
        <v>0.95062636027139447</v>
      </c>
      <c r="V25" s="866" t="s">
        <v>1027</v>
      </c>
      <c r="W25" s="868" t="s">
        <v>1028</v>
      </c>
      <c r="X25" s="870" t="s">
        <v>1029</v>
      </c>
      <c r="Z25" s="618" t="e">
        <f>#REF!*#REF!</f>
        <v>#REF!</v>
      </c>
      <c r="AA25" s="543"/>
    </row>
    <row r="26" spans="1:27" ht="33.75" customHeight="1">
      <c r="A26" s="619" t="s">
        <v>1026</v>
      </c>
      <c r="B26" s="840"/>
      <c r="C26" s="804"/>
      <c r="D26" s="808" t="s">
        <v>200</v>
      </c>
      <c r="E26" s="808"/>
      <c r="F26" s="620">
        <v>0</v>
      </c>
      <c r="G26" s="566"/>
      <c r="H26" s="621">
        <v>2577</v>
      </c>
      <c r="I26" s="566"/>
      <c r="J26" s="622">
        <v>2326.3883809523809</v>
      </c>
      <c r="K26" s="623">
        <v>2257.7767619047618</v>
      </c>
      <c r="L26" s="623">
        <v>2125.1651428571427</v>
      </c>
      <c r="M26" s="623">
        <v>2180.5535238095235</v>
      </c>
      <c r="N26" s="623">
        <v>2257.9419047619044</v>
      </c>
      <c r="O26" s="623">
        <v>2230.3302857142853</v>
      </c>
      <c r="P26" s="623">
        <v>1909.7186666666662</v>
      </c>
      <c r="Q26" s="623">
        <v>1359.1070476190471</v>
      </c>
      <c r="R26" s="623">
        <v>836.49542857142808</v>
      </c>
      <c r="S26" s="623">
        <v>299.88380952380896</v>
      </c>
      <c r="T26" s="623">
        <v>0</v>
      </c>
      <c r="U26" s="624">
        <v>0</v>
      </c>
      <c r="V26" s="867"/>
      <c r="W26" s="869"/>
      <c r="X26" s="855"/>
      <c r="Z26" s="572" t="e">
        <f>#REF!*#REF!</f>
        <v>#REF!</v>
      </c>
      <c r="AA26" s="543"/>
    </row>
    <row r="27" spans="1:27" ht="25.5" customHeight="1">
      <c r="A27" s="619" t="s">
        <v>1030</v>
      </c>
      <c r="B27" s="840"/>
      <c r="C27" s="804"/>
      <c r="D27" s="871" t="s">
        <v>309</v>
      </c>
      <c r="E27" s="871"/>
      <c r="F27" s="760">
        <v>1</v>
      </c>
      <c r="G27" s="566"/>
      <c r="H27" s="581">
        <v>0.99</v>
      </c>
      <c r="I27" s="566"/>
      <c r="J27" s="625">
        <v>0.995</v>
      </c>
      <c r="K27" s="626">
        <v>0.995</v>
      </c>
      <c r="L27" s="626">
        <v>0.996</v>
      </c>
      <c r="M27" s="626">
        <v>0.996</v>
      </c>
      <c r="N27" s="626">
        <v>0.997</v>
      </c>
      <c r="O27" s="626">
        <v>0.997</v>
      </c>
      <c r="P27" s="626">
        <v>0.998</v>
      </c>
      <c r="Q27" s="626">
        <v>0.998</v>
      </c>
      <c r="R27" s="626">
        <v>0.999</v>
      </c>
      <c r="S27" s="626">
        <v>0.999</v>
      </c>
      <c r="T27" s="626">
        <v>1</v>
      </c>
      <c r="U27" s="627">
        <v>1</v>
      </c>
      <c r="V27" s="625" t="s">
        <v>1031</v>
      </c>
      <c r="W27" s="628" t="s">
        <v>1032</v>
      </c>
      <c r="X27" s="762"/>
      <c r="Z27" s="572" t="e">
        <f>#REF!*#REF!</f>
        <v>#REF!</v>
      </c>
      <c r="AA27" s="543"/>
    </row>
    <row r="28" spans="1:27" ht="23.25" customHeight="1">
      <c r="A28" s="629" t="s">
        <v>1030</v>
      </c>
      <c r="B28" s="840"/>
      <c r="C28" s="804"/>
      <c r="D28" s="808" t="s">
        <v>201</v>
      </c>
      <c r="E28" s="808"/>
      <c r="F28" s="760">
        <v>0.95</v>
      </c>
      <c r="G28" s="566"/>
      <c r="H28" s="630">
        <v>0.83899999999999997</v>
      </c>
      <c r="I28" s="566"/>
      <c r="J28" s="631">
        <v>0.85</v>
      </c>
      <c r="K28" s="632">
        <v>0.86</v>
      </c>
      <c r="L28" s="632">
        <v>0.87</v>
      </c>
      <c r="M28" s="632">
        <v>0.88</v>
      </c>
      <c r="N28" s="632">
        <v>0.89</v>
      </c>
      <c r="O28" s="632">
        <v>0.9</v>
      </c>
      <c r="P28" s="632">
        <v>0.91</v>
      </c>
      <c r="Q28" s="632">
        <v>0.91</v>
      </c>
      <c r="R28" s="632">
        <v>0.9</v>
      </c>
      <c r="S28" s="632">
        <v>0.9</v>
      </c>
      <c r="T28" s="632">
        <v>0.92</v>
      </c>
      <c r="U28" s="633">
        <v>0.95</v>
      </c>
      <c r="V28" s="631" t="s">
        <v>1033</v>
      </c>
      <c r="W28" s="634" t="s">
        <v>1034</v>
      </c>
      <c r="X28" s="767"/>
      <c r="Z28" s="572" t="e">
        <f>#REF!*#REF!</f>
        <v>#REF!</v>
      </c>
      <c r="AA28" s="543"/>
    </row>
    <row r="29" spans="1:27" ht="23.25" customHeight="1">
      <c r="A29" s="629" t="s">
        <v>1030</v>
      </c>
      <c r="B29" s="840"/>
      <c r="C29" s="804"/>
      <c r="D29" s="808" t="s">
        <v>310</v>
      </c>
      <c r="E29" s="808"/>
      <c r="F29" s="620">
        <v>0</v>
      </c>
      <c r="G29" s="566"/>
      <c r="H29" s="635">
        <v>294</v>
      </c>
      <c r="I29" s="566"/>
      <c r="J29" s="636">
        <v>120</v>
      </c>
      <c r="K29" s="637">
        <v>120</v>
      </c>
      <c r="L29" s="637">
        <v>120</v>
      </c>
      <c r="M29" s="637">
        <v>80</v>
      </c>
      <c r="N29" s="637">
        <v>80</v>
      </c>
      <c r="O29" s="637">
        <v>80</v>
      </c>
      <c r="P29" s="637">
        <v>40</v>
      </c>
      <c r="Q29" s="637">
        <v>40</v>
      </c>
      <c r="R29" s="637">
        <v>80</v>
      </c>
      <c r="S29" s="637">
        <v>80</v>
      </c>
      <c r="T29" s="637">
        <v>40</v>
      </c>
      <c r="U29" s="638">
        <v>0</v>
      </c>
      <c r="V29" s="631" t="s">
        <v>1033</v>
      </c>
      <c r="W29" s="634" t="s">
        <v>1034</v>
      </c>
      <c r="X29" s="767"/>
      <c r="Z29" s="572" t="e">
        <f>#REF!*#REF!</f>
        <v>#REF!</v>
      </c>
      <c r="AA29" s="543"/>
    </row>
    <row r="30" spans="1:27" ht="23.25" customHeight="1">
      <c r="A30" s="629" t="s">
        <v>1030</v>
      </c>
      <c r="B30" s="840"/>
      <c r="C30" s="804"/>
      <c r="D30" s="808" t="s">
        <v>311</v>
      </c>
      <c r="E30" s="808"/>
      <c r="F30" s="760">
        <v>0.65</v>
      </c>
      <c r="G30" s="566"/>
      <c r="H30" s="630">
        <v>0.60499999999999998</v>
      </c>
      <c r="I30" s="566"/>
      <c r="J30" s="631">
        <v>0.6</v>
      </c>
      <c r="K30" s="632">
        <v>0.6</v>
      </c>
      <c r="L30" s="632">
        <v>0.61</v>
      </c>
      <c r="M30" s="632">
        <v>0.62</v>
      </c>
      <c r="N30" s="632">
        <v>0.62</v>
      </c>
      <c r="O30" s="632">
        <v>0.65</v>
      </c>
      <c r="P30" s="632">
        <v>0.65</v>
      </c>
      <c r="Q30" s="632">
        <v>0.65</v>
      </c>
      <c r="R30" s="632">
        <v>0.65</v>
      </c>
      <c r="S30" s="632">
        <v>0.65</v>
      </c>
      <c r="T30" s="632">
        <v>0.65</v>
      </c>
      <c r="U30" s="633">
        <v>0.65</v>
      </c>
      <c r="V30" s="631" t="s">
        <v>1033</v>
      </c>
      <c r="W30" s="634" t="s">
        <v>1034</v>
      </c>
      <c r="X30" s="768" t="s">
        <v>1035</v>
      </c>
      <c r="Z30" s="572" t="e">
        <f>#REF!*#REF!</f>
        <v>#REF!</v>
      </c>
      <c r="AA30" s="543"/>
    </row>
    <row r="31" spans="1:27" ht="51">
      <c r="A31" s="619" t="s">
        <v>1030</v>
      </c>
      <c r="B31" s="840"/>
      <c r="C31" s="872" t="s">
        <v>1036</v>
      </c>
      <c r="D31" s="808" t="s">
        <v>1037</v>
      </c>
      <c r="E31" s="808"/>
      <c r="F31" s="760">
        <v>0.8</v>
      </c>
      <c r="G31" s="614"/>
      <c r="H31" s="581">
        <v>0.35099999999999998</v>
      </c>
      <c r="I31" s="614"/>
      <c r="J31" s="639">
        <v>0.48</v>
      </c>
      <c r="K31" s="640">
        <v>0.5</v>
      </c>
      <c r="L31" s="640">
        <v>0.52</v>
      </c>
      <c r="M31" s="640">
        <v>0.54</v>
      </c>
      <c r="N31" s="640">
        <v>0.56000000000000005</v>
      </c>
      <c r="O31" s="640">
        <v>0.57999999999999996</v>
      </c>
      <c r="P31" s="640">
        <v>0.6</v>
      </c>
      <c r="Q31" s="640">
        <v>0.64</v>
      </c>
      <c r="R31" s="640">
        <v>0.68</v>
      </c>
      <c r="S31" s="640">
        <v>0.72</v>
      </c>
      <c r="T31" s="640">
        <v>0.76</v>
      </c>
      <c r="U31" s="641">
        <v>0.8</v>
      </c>
      <c r="V31" s="642" t="s">
        <v>1038</v>
      </c>
      <c r="W31" s="643" t="s">
        <v>1039</v>
      </c>
      <c r="X31" s="762"/>
      <c r="Z31" s="572" t="e">
        <f>#REF!*#REF!</f>
        <v>#REF!</v>
      </c>
      <c r="AA31" s="543"/>
    </row>
    <row r="32" spans="1:27" ht="38.25" customHeight="1">
      <c r="A32" s="619" t="s">
        <v>1030</v>
      </c>
      <c r="B32" s="840"/>
      <c r="C32" s="873"/>
      <c r="D32" s="808" t="s">
        <v>1040</v>
      </c>
      <c r="E32" s="808"/>
      <c r="F32" s="760">
        <v>0.9</v>
      </c>
      <c r="G32" s="614"/>
      <c r="H32" s="581">
        <v>0.89500000000000002</v>
      </c>
      <c r="I32" s="614"/>
      <c r="J32" s="639">
        <v>0.89500000000000002</v>
      </c>
      <c r="K32" s="640">
        <v>0.89500000000000002</v>
      </c>
      <c r="L32" s="640">
        <v>0.89500000000000002</v>
      </c>
      <c r="M32" s="640">
        <v>0.89500000000000002</v>
      </c>
      <c r="N32" s="640">
        <v>0.89500000000000002</v>
      </c>
      <c r="O32" s="640">
        <v>0.89500000000000002</v>
      </c>
      <c r="P32" s="640">
        <v>0.89500000000000002</v>
      </c>
      <c r="Q32" s="640">
        <v>0.89500000000000002</v>
      </c>
      <c r="R32" s="640">
        <v>0.89500000000000002</v>
      </c>
      <c r="S32" s="640">
        <v>0.89500000000000002</v>
      </c>
      <c r="T32" s="640">
        <v>0.89500000000000002</v>
      </c>
      <c r="U32" s="641">
        <v>0.89500000000000002</v>
      </c>
      <c r="V32" s="642" t="s">
        <v>1038</v>
      </c>
      <c r="W32" s="643" t="s">
        <v>1041</v>
      </c>
      <c r="X32" s="644"/>
      <c r="Z32" s="572" t="e">
        <f>#REF!*#REF!</f>
        <v>#REF!</v>
      </c>
      <c r="AA32" s="543"/>
    </row>
    <row r="33" spans="1:27" ht="23.25" customHeight="1">
      <c r="A33" s="645" t="s">
        <v>1030</v>
      </c>
      <c r="B33" s="840"/>
      <c r="C33" s="874" t="s">
        <v>1042</v>
      </c>
      <c r="D33" s="809" t="s">
        <v>1043</v>
      </c>
      <c r="E33" s="808"/>
      <c r="F33" s="760">
        <v>0.9</v>
      </c>
      <c r="G33" s="566"/>
      <c r="H33" s="581">
        <v>0.92</v>
      </c>
      <c r="I33" s="566"/>
      <c r="J33" s="639">
        <v>0.95</v>
      </c>
      <c r="K33" s="640">
        <v>0.95</v>
      </c>
      <c r="L33" s="640">
        <v>0.95</v>
      </c>
      <c r="M33" s="640">
        <v>0.95</v>
      </c>
      <c r="N33" s="640">
        <v>0.95</v>
      </c>
      <c r="O33" s="640">
        <v>0.95</v>
      </c>
      <c r="P33" s="640">
        <v>0.95</v>
      </c>
      <c r="Q33" s="640">
        <v>0.95</v>
      </c>
      <c r="R33" s="640">
        <v>0.95</v>
      </c>
      <c r="S33" s="640">
        <v>0.95</v>
      </c>
      <c r="T33" s="640">
        <v>0.95</v>
      </c>
      <c r="U33" s="641">
        <v>0.95</v>
      </c>
      <c r="V33" s="642" t="s">
        <v>1038</v>
      </c>
      <c r="W33" s="646" t="s">
        <v>1044</v>
      </c>
      <c r="X33" s="644"/>
      <c r="Z33" s="572" t="e">
        <f>#REF!*#REF!</f>
        <v>#REF!</v>
      </c>
      <c r="AA33" s="543"/>
    </row>
    <row r="34" spans="1:27" ht="23.25" customHeight="1">
      <c r="A34" s="645" t="s">
        <v>1030</v>
      </c>
      <c r="B34" s="840"/>
      <c r="C34" s="875"/>
      <c r="D34" s="920" t="s">
        <v>1045</v>
      </c>
      <c r="E34" s="930"/>
      <c r="F34" s="760">
        <v>1</v>
      </c>
      <c r="G34" s="566"/>
      <c r="H34" s="581">
        <v>1</v>
      </c>
      <c r="I34" s="566"/>
      <c r="J34" s="647">
        <v>1</v>
      </c>
      <c r="K34" s="648">
        <v>1</v>
      </c>
      <c r="L34" s="648">
        <v>1</v>
      </c>
      <c r="M34" s="648">
        <v>1</v>
      </c>
      <c r="N34" s="648">
        <v>1</v>
      </c>
      <c r="O34" s="648">
        <v>1</v>
      </c>
      <c r="P34" s="648">
        <v>1</v>
      </c>
      <c r="Q34" s="648">
        <v>1</v>
      </c>
      <c r="R34" s="648">
        <v>1</v>
      </c>
      <c r="S34" s="648">
        <v>1</v>
      </c>
      <c r="T34" s="648">
        <v>1</v>
      </c>
      <c r="U34" s="649">
        <v>1</v>
      </c>
      <c r="V34" s="642" t="s">
        <v>1038</v>
      </c>
      <c r="W34" s="650" t="s">
        <v>1044</v>
      </c>
      <c r="X34" s="644"/>
      <c r="Z34" s="572"/>
      <c r="AA34" s="543"/>
    </row>
    <row r="35" spans="1:27" ht="23.25" customHeight="1">
      <c r="A35" s="645" t="s">
        <v>1030</v>
      </c>
      <c r="B35" s="840"/>
      <c r="C35" s="769" t="s">
        <v>1046</v>
      </c>
      <c r="D35" s="809" t="s">
        <v>1047</v>
      </c>
      <c r="E35" s="809"/>
      <c r="F35" s="760">
        <v>1</v>
      </c>
      <c r="G35" s="566"/>
      <c r="H35" s="581">
        <v>1</v>
      </c>
      <c r="I35" s="566"/>
      <c r="J35" s="647">
        <v>1</v>
      </c>
      <c r="K35" s="648">
        <v>1</v>
      </c>
      <c r="L35" s="648">
        <v>1</v>
      </c>
      <c r="M35" s="648">
        <v>1</v>
      </c>
      <c r="N35" s="648">
        <v>1</v>
      </c>
      <c r="O35" s="648">
        <v>1</v>
      </c>
      <c r="P35" s="648">
        <v>1</v>
      </c>
      <c r="Q35" s="648">
        <v>1</v>
      </c>
      <c r="R35" s="648">
        <v>1</v>
      </c>
      <c r="S35" s="648">
        <v>1</v>
      </c>
      <c r="T35" s="648">
        <v>1</v>
      </c>
      <c r="U35" s="649">
        <v>1</v>
      </c>
      <c r="V35" s="642"/>
      <c r="W35" s="651"/>
      <c r="X35" s="762"/>
      <c r="Z35" s="572"/>
      <c r="AA35" s="543"/>
    </row>
    <row r="36" spans="1:27" ht="26.25" customHeight="1" thickBot="1">
      <c r="A36" s="645" t="s">
        <v>1048</v>
      </c>
      <c r="B36" s="923" t="s">
        <v>315</v>
      </c>
      <c r="C36" s="804" t="s">
        <v>312</v>
      </c>
      <c r="D36" s="808" t="s">
        <v>313</v>
      </c>
      <c r="E36" s="809"/>
      <c r="F36" s="760" t="s">
        <v>314</v>
      </c>
      <c r="G36" s="566"/>
      <c r="H36" s="652"/>
      <c r="I36" s="566"/>
      <c r="J36" s="653"/>
      <c r="K36" s="654"/>
      <c r="L36" s="654"/>
      <c r="M36" s="654"/>
      <c r="N36" s="654"/>
      <c r="O36" s="654"/>
      <c r="P36" s="654"/>
      <c r="Q36" s="654"/>
      <c r="R36" s="654"/>
      <c r="S36" s="654"/>
      <c r="T36" s="654"/>
      <c r="U36" s="655"/>
      <c r="V36" s="656"/>
      <c r="W36" s="657" t="s">
        <v>1049</v>
      </c>
      <c r="X36" s="658"/>
      <c r="Z36" s="572"/>
      <c r="AA36" s="543"/>
    </row>
    <row r="37" spans="1:27" ht="23.25" customHeight="1">
      <c r="A37" s="619" t="s">
        <v>1050</v>
      </c>
      <c r="B37" s="924"/>
      <c r="C37" s="856"/>
      <c r="D37" s="808" t="s">
        <v>202</v>
      </c>
      <c r="E37" s="808"/>
      <c r="F37" s="760">
        <v>0.98</v>
      </c>
      <c r="G37" s="614"/>
      <c r="H37" s="581">
        <v>0.97299999999999998</v>
      </c>
      <c r="I37" s="614"/>
      <c r="J37" s="625">
        <v>0.98</v>
      </c>
      <c r="K37" s="626">
        <v>0.98</v>
      </c>
      <c r="L37" s="626">
        <v>0.98</v>
      </c>
      <c r="M37" s="626">
        <v>0.98</v>
      </c>
      <c r="N37" s="626">
        <v>0.98</v>
      </c>
      <c r="O37" s="626">
        <v>0.98</v>
      </c>
      <c r="P37" s="626">
        <v>0.98</v>
      </c>
      <c r="Q37" s="626">
        <v>0.98</v>
      </c>
      <c r="R37" s="626">
        <v>0.98</v>
      </c>
      <c r="S37" s="626">
        <v>0.98</v>
      </c>
      <c r="T37" s="626">
        <v>0.98</v>
      </c>
      <c r="U37" s="627">
        <v>0.98</v>
      </c>
      <c r="V37" s="853" t="s">
        <v>1027</v>
      </c>
      <c r="W37" s="659"/>
      <c r="X37" s="855"/>
      <c r="Z37" s="572" t="e">
        <f>#REF!*#REF!</f>
        <v>#REF!</v>
      </c>
      <c r="AA37" s="543"/>
    </row>
    <row r="38" spans="1:27" ht="23.25" customHeight="1">
      <c r="A38" s="660" t="s">
        <v>1050</v>
      </c>
      <c r="B38" s="924"/>
      <c r="C38" s="856"/>
      <c r="D38" s="808" t="s">
        <v>203</v>
      </c>
      <c r="E38" s="808"/>
      <c r="F38" s="760">
        <v>0.95</v>
      </c>
      <c r="G38" s="566"/>
      <c r="H38" s="661">
        <v>0.86199999999999999</v>
      </c>
      <c r="I38" s="566"/>
      <c r="J38" s="662">
        <v>0.9</v>
      </c>
      <c r="K38" s="663">
        <v>0.91</v>
      </c>
      <c r="L38" s="663">
        <v>0.92</v>
      </c>
      <c r="M38" s="663">
        <v>0.93</v>
      </c>
      <c r="N38" s="663">
        <v>0.94</v>
      </c>
      <c r="O38" s="663">
        <v>0.95</v>
      </c>
      <c r="P38" s="663">
        <v>0.95</v>
      </c>
      <c r="Q38" s="663">
        <v>0.95</v>
      </c>
      <c r="R38" s="663">
        <v>0.95</v>
      </c>
      <c r="S38" s="663">
        <v>0.95</v>
      </c>
      <c r="T38" s="663">
        <v>0.95</v>
      </c>
      <c r="U38" s="664">
        <v>0.95</v>
      </c>
      <c r="V38" s="854"/>
      <c r="W38" s="659"/>
      <c r="X38" s="855"/>
      <c r="Z38" s="572" t="e">
        <f>#REF!*#REF!</f>
        <v>#REF!</v>
      </c>
      <c r="AA38" s="543"/>
    </row>
    <row r="39" spans="1:27" ht="25.5" customHeight="1">
      <c r="A39" s="660" t="s">
        <v>1048</v>
      </c>
      <c r="B39" s="924"/>
      <c r="C39" s="804" t="s">
        <v>316</v>
      </c>
      <c r="D39" s="808" t="s">
        <v>317</v>
      </c>
      <c r="E39" s="809"/>
      <c r="F39" s="760" t="s">
        <v>314</v>
      </c>
      <c r="G39" s="566"/>
      <c r="H39" s="652"/>
      <c r="I39" s="566"/>
      <c r="J39" s="665"/>
      <c r="K39" s="666"/>
      <c r="L39" s="666"/>
      <c r="M39" s="666"/>
      <c r="N39" s="666"/>
      <c r="O39" s="666"/>
      <c r="P39" s="666"/>
      <c r="Q39" s="666"/>
      <c r="R39" s="666"/>
      <c r="S39" s="666"/>
      <c r="T39" s="666"/>
      <c r="U39" s="667"/>
      <c r="V39" s="662"/>
      <c r="W39" s="657" t="s">
        <v>1051</v>
      </c>
      <c r="X39" s="644"/>
      <c r="Z39" s="572"/>
      <c r="AA39" s="543"/>
    </row>
    <row r="40" spans="1:27" ht="23.25" customHeight="1">
      <c r="A40" s="629" t="s">
        <v>1052</v>
      </c>
      <c r="B40" s="924"/>
      <c r="C40" s="856"/>
      <c r="D40" s="808" t="s">
        <v>204</v>
      </c>
      <c r="E40" s="808"/>
      <c r="F40" s="760">
        <v>0.95</v>
      </c>
      <c r="G40" s="566"/>
      <c r="H40" s="630">
        <v>0.8</v>
      </c>
      <c r="I40" s="566"/>
      <c r="J40" s="647">
        <v>0.95</v>
      </c>
      <c r="K40" s="648">
        <v>0.95</v>
      </c>
      <c r="L40" s="648">
        <v>0.95</v>
      </c>
      <c r="M40" s="648">
        <v>0.95</v>
      </c>
      <c r="N40" s="648">
        <v>0.95</v>
      </c>
      <c r="O40" s="648">
        <v>0.95</v>
      </c>
      <c r="P40" s="648">
        <v>0.95</v>
      </c>
      <c r="Q40" s="648">
        <v>0.95</v>
      </c>
      <c r="R40" s="648">
        <v>0.95</v>
      </c>
      <c r="S40" s="648">
        <v>0.95</v>
      </c>
      <c r="T40" s="648">
        <v>0.95</v>
      </c>
      <c r="U40" s="649">
        <v>0.95</v>
      </c>
      <c r="V40" s="647"/>
      <c r="W40" s="650" t="s">
        <v>1053</v>
      </c>
      <c r="X40" s="762"/>
      <c r="Z40" s="572" t="e">
        <f>#REF!*#REF!</f>
        <v>#REF!</v>
      </c>
      <c r="AA40" s="543"/>
    </row>
    <row r="41" spans="1:27" ht="38.25">
      <c r="A41" s="619" t="s">
        <v>1052</v>
      </c>
      <c r="B41" s="924"/>
      <c r="C41" s="856"/>
      <c r="D41" s="808" t="s">
        <v>205</v>
      </c>
      <c r="E41" s="808"/>
      <c r="F41" s="760">
        <v>0.95</v>
      </c>
      <c r="G41" s="614"/>
      <c r="H41" s="581">
        <v>0.57599999999999996</v>
      </c>
      <c r="I41" s="614"/>
      <c r="J41" s="625">
        <v>0.7</v>
      </c>
      <c r="K41" s="626">
        <v>0.75</v>
      </c>
      <c r="L41" s="626">
        <v>0.8</v>
      </c>
      <c r="M41" s="626">
        <v>0.85</v>
      </c>
      <c r="N41" s="626">
        <v>0.9</v>
      </c>
      <c r="O41" s="626">
        <v>0.95</v>
      </c>
      <c r="P41" s="626">
        <v>0.95</v>
      </c>
      <c r="Q41" s="626">
        <v>0.95</v>
      </c>
      <c r="R41" s="626">
        <v>0.95</v>
      </c>
      <c r="S41" s="626">
        <v>0.95</v>
      </c>
      <c r="T41" s="626">
        <v>0.95</v>
      </c>
      <c r="U41" s="627">
        <v>0.95</v>
      </c>
      <c r="V41" s="625" t="s">
        <v>1033</v>
      </c>
      <c r="W41" s="628" t="s">
        <v>1054</v>
      </c>
      <c r="X41" s="762" t="s">
        <v>1055</v>
      </c>
      <c r="Z41" s="572" t="e">
        <f>#REF!*#REF!</f>
        <v>#REF!</v>
      </c>
      <c r="AA41" s="543"/>
    </row>
    <row r="42" spans="1:27" ht="23.25" customHeight="1">
      <c r="A42" s="668" t="s">
        <v>1052</v>
      </c>
      <c r="B42" s="924"/>
      <c r="C42" s="856"/>
      <c r="D42" s="808" t="s">
        <v>206</v>
      </c>
      <c r="E42" s="808"/>
      <c r="F42" s="760">
        <v>0.95</v>
      </c>
      <c r="G42" s="614"/>
      <c r="H42" s="669">
        <v>0.91500000000000004</v>
      </c>
      <c r="I42" s="614"/>
      <c r="J42" s="625">
        <v>0.95</v>
      </c>
      <c r="K42" s="626">
        <v>0.95</v>
      </c>
      <c r="L42" s="626">
        <v>0.95</v>
      </c>
      <c r="M42" s="626">
        <v>0.95</v>
      </c>
      <c r="N42" s="626">
        <v>0.95</v>
      </c>
      <c r="O42" s="626">
        <v>0.95</v>
      </c>
      <c r="P42" s="626">
        <v>0.95</v>
      </c>
      <c r="Q42" s="626">
        <v>0.95</v>
      </c>
      <c r="R42" s="626">
        <v>0.95</v>
      </c>
      <c r="S42" s="626">
        <v>0.95</v>
      </c>
      <c r="T42" s="626">
        <v>0.95</v>
      </c>
      <c r="U42" s="627">
        <v>0.95</v>
      </c>
      <c r="V42" s="625"/>
      <c r="W42" s="670" t="s">
        <v>1053</v>
      </c>
      <c r="X42" s="762"/>
      <c r="Z42" s="572" t="e">
        <f>#REF!*#REF!</f>
        <v>#REF!</v>
      </c>
      <c r="AA42" s="543"/>
    </row>
    <row r="43" spans="1:27" ht="25.5" customHeight="1" thickBot="1">
      <c r="A43" s="671" t="s">
        <v>1052</v>
      </c>
      <c r="B43" s="925"/>
      <c r="C43" s="805"/>
      <c r="D43" s="807" t="s">
        <v>207</v>
      </c>
      <c r="E43" s="807"/>
      <c r="F43" s="672">
        <v>0.95</v>
      </c>
      <c r="G43" s="614"/>
      <c r="H43" s="673">
        <v>0.91500000000000004</v>
      </c>
      <c r="I43" s="614"/>
      <c r="J43" s="674">
        <v>0.95</v>
      </c>
      <c r="K43" s="675">
        <v>0.95</v>
      </c>
      <c r="L43" s="675">
        <v>0.95</v>
      </c>
      <c r="M43" s="675">
        <v>0.95</v>
      </c>
      <c r="N43" s="675">
        <v>0.95</v>
      </c>
      <c r="O43" s="675">
        <v>0.95</v>
      </c>
      <c r="P43" s="675">
        <v>0.95</v>
      </c>
      <c r="Q43" s="675">
        <v>0.95</v>
      </c>
      <c r="R43" s="675">
        <v>0.95</v>
      </c>
      <c r="S43" s="675">
        <v>0.95</v>
      </c>
      <c r="T43" s="675">
        <v>0.95</v>
      </c>
      <c r="U43" s="676">
        <v>0.95</v>
      </c>
      <c r="V43" s="674"/>
      <c r="W43" s="677" t="s">
        <v>1053</v>
      </c>
      <c r="X43" s="678"/>
      <c r="Z43" s="572" t="e">
        <f>#REF!*#REF!</f>
        <v>#REF!</v>
      </c>
      <c r="AA43" s="543"/>
    </row>
    <row r="44" spans="1:27" ht="23.25" customHeight="1" thickBot="1">
      <c r="A44" s="679"/>
      <c r="B44" s="680"/>
      <c r="C44" s="681"/>
      <c r="D44" s="682"/>
      <c r="E44" s="682"/>
      <c r="F44" s="681"/>
      <c r="G44" s="683"/>
      <c r="H44" s="679"/>
      <c r="I44" s="683"/>
      <c r="J44" s="684"/>
      <c r="K44" s="684"/>
      <c r="L44" s="684"/>
      <c r="M44" s="684"/>
      <c r="N44" s="684"/>
      <c r="O44" s="684"/>
      <c r="P44" s="684"/>
      <c r="Q44" s="684"/>
      <c r="R44" s="684"/>
      <c r="S44" s="684"/>
      <c r="T44" s="684"/>
      <c r="U44" s="684"/>
      <c r="V44" s="685"/>
      <c r="W44" s="685"/>
      <c r="AA44" s="543"/>
    </row>
    <row r="45" spans="1:27" ht="15" hidden="1" customHeight="1">
      <c r="A45" s="679" t="e">
        <f>#REF!&amp;A$53&amp;#REF!&amp;$E52</f>
        <v>#REF!</v>
      </c>
      <c r="B45" s="686"/>
      <c r="C45" s="682"/>
      <c r="D45" s="682"/>
      <c r="E45" s="682"/>
      <c r="F45" s="682"/>
      <c r="G45" s="683"/>
      <c r="H45" s="679" t="e">
        <f>#REF!&amp;H$53&amp;#REF!&amp;$E52</f>
        <v>#REF!</v>
      </c>
      <c r="I45" s="683"/>
      <c r="J45" s="685" t="e">
        <f>#REF!&amp;J$53&amp;#REF!&amp;$E52</f>
        <v>#REF!</v>
      </c>
      <c r="K45" s="685" t="e">
        <f>#REF!&amp;K$53&amp;#REF!&amp;$E52</f>
        <v>#REF!</v>
      </c>
      <c r="L45" s="685" t="e">
        <f>#REF!&amp;L$53&amp;#REF!&amp;$E52</f>
        <v>#REF!</v>
      </c>
      <c r="M45" s="685" t="e">
        <f>#REF!&amp;M$53&amp;#REF!&amp;$E52</f>
        <v>#REF!</v>
      </c>
      <c r="N45" s="685" t="e">
        <f>#REF!&amp;N$53&amp;#REF!&amp;$E52</f>
        <v>#REF!</v>
      </c>
      <c r="O45" s="685" t="e">
        <f>#REF!&amp;O$53&amp;#REF!&amp;$E52</f>
        <v>#REF!</v>
      </c>
      <c r="P45" s="685" t="e">
        <f>#REF!&amp;P$53&amp;#REF!&amp;$E52</f>
        <v>#REF!</v>
      </c>
      <c r="Q45" s="685" t="e">
        <f>#REF!&amp;Q$53&amp;#REF!&amp;$E52</f>
        <v>#REF!</v>
      </c>
      <c r="R45" s="685" t="e">
        <f>#REF!&amp;R$53&amp;#REF!&amp;$E52</f>
        <v>#REF!</v>
      </c>
      <c r="S45" s="685" t="e">
        <f>#REF!&amp;S$53&amp;#REF!&amp;$E52</f>
        <v>#REF!</v>
      </c>
      <c r="T45" s="685" t="e">
        <f>#REF!&amp;T$53&amp;#REF!&amp;$E52</f>
        <v>#REF!</v>
      </c>
      <c r="U45" s="685" t="e">
        <f>#REF!&amp;U$53&amp;#REF!&amp;$E52</f>
        <v>#REF!</v>
      </c>
      <c r="V45" s="685"/>
      <c r="W45" s="685"/>
      <c r="AA45" s="543"/>
    </row>
    <row r="46" spans="1:27" ht="15" hidden="1" customHeight="1">
      <c r="A46" s="679" t="e">
        <f>#REF!&amp;A$53&amp;#REF!&amp;$E53</f>
        <v>#REF!</v>
      </c>
      <c r="B46" s="686"/>
      <c r="C46" s="682"/>
      <c r="D46" s="682"/>
      <c r="E46" s="682"/>
      <c r="F46" s="682"/>
      <c r="G46" s="683"/>
      <c r="H46" s="679" t="e">
        <f>#REF!&amp;H$53&amp;#REF!&amp;$E53</f>
        <v>#REF!</v>
      </c>
      <c r="I46" s="683"/>
      <c r="J46" s="685" t="e">
        <f>#REF!&amp;J$53&amp;#REF!&amp;$E53</f>
        <v>#REF!</v>
      </c>
      <c r="K46" s="685" t="e">
        <f>#REF!&amp;K$53&amp;#REF!&amp;$E53</f>
        <v>#REF!</v>
      </c>
      <c r="L46" s="685" t="e">
        <f>#REF!&amp;L$53&amp;#REF!&amp;$E53</f>
        <v>#REF!</v>
      </c>
      <c r="M46" s="685" t="e">
        <f>#REF!&amp;M$53&amp;#REF!&amp;$E53</f>
        <v>#REF!</v>
      </c>
      <c r="N46" s="685" t="e">
        <f>#REF!&amp;N$53&amp;#REF!&amp;$E53</f>
        <v>#REF!</v>
      </c>
      <c r="O46" s="685" t="e">
        <f>#REF!&amp;O$53&amp;#REF!&amp;$E53</f>
        <v>#REF!</v>
      </c>
      <c r="P46" s="685" t="e">
        <f>#REF!&amp;P$53&amp;#REF!&amp;$E53</f>
        <v>#REF!</v>
      </c>
      <c r="Q46" s="685" t="e">
        <f>#REF!&amp;Q$53&amp;#REF!&amp;$E53</f>
        <v>#REF!</v>
      </c>
      <c r="R46" s="685" t="e">
        <f>#REF!&amp;R$53&amp;#REF!&amp;$E53</f>
        <v>#REF!</v>
      </c>
      <c r="S46" s="685" t="e">
        <f>#REF!&amp;S$53&amp;#REF!&amp;$E53</f>
        <v>#REF!</v>
      </c>
      <c r="T46" s="685" t="e">
        <f>#REF!&amp;T$53&amp;#REF!&amp;$E53</f>
        <v>#REF!</v>
      </c>
      <c r="U46" s="685" t="e">
        <f>#REF!&amp;U$53&amp;#REF!&amp;$E53</f>
        <v>#REF!</v>
      </c>
      <c r="V46" s="685"/>
      <c r="W46" s="685"/>
      <c r="AA46" s="543"/>
    </row>
    <row r="47" spans="1:27" ht="23.25" hidden="1" customHeight="1">
      <c r="A47" s="679" t="e">
        <f>#REF!&amp;A$53&amp;#REF!&amp;$E54</f>
        <v>#REF!</v>
      </c>
      <c r="B47" s="686"/>
      <c r="C47" s="682"/>
      <c r="D47" s="682"/>
      <c r="E47" s="682"/>
      <c r="F47" s="682"/>
      <c r="G47" s="683"/>
      <c r="H47" s="679" t="e">
        <f>#REF!&amp;H$53&amp;#REF!&amp;$E54</f>
        <v>#REF!</v>
      </c>
      <c r="I47" s="683"/>
      <c r="J47" s="685" t="e">
        <f>#REF!&amp;J$53&amp;#REF!&amp;$E54</f>
        <v>#REF!</v>
      </c>
      <c r="K47" s="685" t="e">
        <f>#REF!&amp;K$53&amp;#REF!&amp;$E54</f>
        <v>#REF!</v>
      </c>
      <c r="L47" s="685" t="e">
        <f>#REF!&amp;L$53&amp;#REF!&amp;$E54</f>
        <v>#REF!</v>
      </c>
      <c r="M47" s="685" t="e">
        <f>#REF!&amp;M$53&amp;#REF!&amp;$E54</f>
        <v>#REF!</v>
      </c>
      <c r="N47" s="685" t="e">
        <f>#REF!&amp;N$53&amp;#REF!&amp;$E54</f>
        <v>#REF!</v>
      </c>
      <c r="O47" s="685" t="e">
        <f>#REF!&amp;O$53&amp;#REF!&amp;$E54</f>
        <v>#REF!</v>
      </c>
      <c r="P47" s="685" t="e">
        <f>#REF!&amp;P$53&amp;#REF!&amp;$E54</f>
        <v>#REF!</v>
      </c>
      <c r="Q47" s="685" t="e">
        <f>#REF!&amp;Q$53&amp;#REF!&amp;$E54</f>
        <v>#REF!</v>
      </c>
      <c r="R47" s="685" t="e">
        <f>#REF!&amp;R$53&amp;#REF!&amp;$E54</f>
        <v>#REF!</v>
      </c>
      <c r="S47" s="685" t="e">
        <f>#REF!&amp;S$53&amp;#REF!&amp;$E54</f>
        <v>#REF!</v>
      </c>
      <c r="T47" s="685" t="e">
        <f>#REF!&amp;T$53&amp;#REF!&amp;$E54</f>
        <v>#REF!</v>
      </c>
      <c r="U47" s="685" t="e">
        <f>#REF!&amp;U$53&amp;#REF!&amp;$E54</f>
        <v>#REF!</v>
      </c>
      <c r="V47" s="685"/>
      <c r="W47" s="685"/>
      <c r="AA47" s="543"/>
    </row>
    <row r="48" spans="1:27" ht="23.25" hidden="1" customHeight="1" thickBot="1">
      <c r="A48" s="679" t="e">
        <f>#REF!&amp;A$53&amp;#REF!&amp;$E55</f>
        <v>#REF!</v>
      </c>
      <c r="B48" s="686"/>
      <c r="C48" s="682"/>
      <c r="D48" s="687"/>
      <c r="E48" s="687"/>
      <c r="F48" s="682"/>
      <c r="G48" s="683"/>
      <c r="H48" s="679" t="e">
        <f>#REF!&amp;H$53&amp;#REF!&amp;$E55</f>
        <v>#REF!</v>
      </c>
      <c r="I48" s="683"/>
      <c r="J48" s="685" t="e">
        <f>#REF!&amp;J$53&amp;#REF!&amp;$E55</f>
        <v>#REF!</v>
      </c>
      <c r="K48" s="685" t="e">
        <f>#REF!&amp;K$53&amp;#REF!&amp;$E55</f>
        <v>#REF!</v>
      </c>
      <c r="L48" s="685" t="e">
        <f>#REF!&amp;L$53&amp;#REF!&amp;$E55</f>
        <v>#REF!</v>
      </c>
      <c r="M48" s="685" t="e">
        <f>#REF!&amp;M$53&amp;#REF!&amp;$E55</f>
        <v>#REF!</v>
      </c>
      <c r="N48" s="685" t="e">
        <f>#REF!&amp;N$53&amp;#REF!&amp;$E55</f>
        <v>#REF!</v>
      </c>
      <c r="O48" s="685" t="e">
        <f>#REF!&amp;O$53&amp;#REF!&amp;$E55</f>
        <v>#REF!</v>
      </c>
      <c r="P48" s="685" t="e">
        <f>#REF!&amp;P$53&amp;#REF!&amp;$E55</f>
        <v>#REF!</v>
      </c>
      <c r="Q48" s="685" t="e">
        <f>#REF!&amp;Q$53&amp;#REF!&amp;$E55</f>
        <v>#REF!</v>
      </c>
      <c r="R48" s="685" t="e">
        <f>#REF!&amp;R$53&amp;#REF!&amp;$E55</f>
        <v>#REF!</v>
      </c>
      <c r="S48" s="685" t="e">
        <f>#REF!&amp;S$53&amp;#REF!&amp;$E55</f>
        <v>#REF!</v>
      </c>
      <c r="T48" s="685" t="e">
        <f>#REF!&amp;T$53&amp;#REF!&amp;$E55</f>
        <v>#REF!</v>
      </c>
      <c r="U48" s="685" t="e">
        <f>#REF!&amp;U$53&amp;#REF!&amp;$E55</f>
        <v>#REF!</v>
      </c>
      <c r="V48" s="685"/>
      <c r="W48" s="685"/>
      <c r="AA48" s="543"/>
    </row>
    <row r="49" spans="1:27" ht="23.25" hidden="1" customHeight="1" thickBot="1">
      <c r="A49" s="679" t="e">
        <f>#REF!&amp;A$53&amp;#REF!&amp;$E57</f>
        <v>#REF!</v>
      </c>
      <c r="B49" s="686"/>
      <c r="C49" s="682"/>
      <c r="D49" s="549"/>
      <c r="E49" s="549"/>
      <c r="F49" s="682"/>
      <c r="G49" s="683"/>
      <c r="H49" s="679" t="e">
        <f>#REF!&amp;H$53&amp;#REF!&amp;$E57</f>
        <v>#REF!</v>
      </c>
      <c r="I49" s="683"/>
      <c r="J49" s="685" t="e">
        <f>#REF!&amp;J$53&amp;#REF!&amp;$E57</f>
        <v>#REF!</v>
      </c>
      <c r="K49" s="685" t="e">
        <f>#REF!&amp;K$53&amp;#REF!&amp;$E57</f>
        <v>#REF!</v>
      </c>
      <c r="L49" s="685" t="e">
        <f>#REF!&amp;L$53&amp;#REF!&amp;$E57</f>
        <v>#REF!</v>
      </c>
      <c r="M49" s="685" t="e">
        <f>#REF!&amp;M$53&amp;#REF!&amp;$E57</f>
        <v>#REF!</v>
      </c>
      <c r="N49" s="685" t="e">
        <f>#REF!&amp;N$53&amp;#REF!&amp;$E57</f>
        <v>#REF!</v>
      </c>
      <c r="O49" s="685" t="e">
        <f>#REF!&amp;O$53&amp;#REF!&amp;$E57</f>
        <v>#REF!</v>
      </c>
      <c r="P49" s="685" t="e">
        <f>#REF!&amp;P$53&amp;#REF!&amp;$E57</f>
        <v>#REF!</v>
      </c>
      <c r="Q49" s="685" t="e">
        <f>#REF!&amp;Q$53&amp;#REF!&amp;$E57</f>
        <v>#REF!</v>
      </c>
      <c r="R49" s="685" t="e">
        <f>#REF!&amp;R$53&amp;#REF!&amp;$E57</f>
        <v>#REF!</v>
      </c>
      <c r="S49" s="685" t="e">
        <f>#REF!&amp;S$53&amp;#REF!&amp;$E57</f>
        <v>#REF!</v>
      </c>
      <c r="T49" s="685" t="e">
        <f>#REF!&amp;T$53&amp;#REF!&amp;$E57</f>
        <v>#REF!</v>
      </c>
      <c r="U49" s="685" t="e">
        <f>#REF!&amp;U$53&amp;#REF!&amp;$E57</f>
        <v>#REF!</v>
      </c>
      <c r="V49" s="685"/>
      <c r="W49" s="685"/>
      <c r="AA49" s="543"/>
    </row>
    <row r="50" spans="1:27" ht="16.5" hidden="1" customHeight="1" thickBot="1">
      <c r="A50" s="679" t="e">
        <f>#REF!&amp;A$53&amp;#REF!&amp;$E60</f>
        <v>#REF!</v>
      </c>
      <c r="B50" s="686"/>
      <c r="C50" s="682"/>
      <c r="D50" s="830" t="s">
        <v>195</v>
      </c>
      <c r="E50" s="831"/>
      <c r="F50" s="682"/>
      <c r="G50" s="683"/>
      <c r="H50" s="679" t="e">
        <f>#REF!&amp;H$53&amp;#REF!&amp;$E60</f>
        <v>#REF!</v>
      </c>
      <c r="I50" s="683"/>
      <c r="J50" s="685" t="e">
        <f>#REF!&amp;J$53&amp;#REF!&amp;$E60</f>
        <v>#REF!</v>
      </c>
      <c r="K50" s="685" t="e">
        <f>#REF!&amp;K$53&amp;#REF!&amp;$E60</f>
        <v>#REF!</v>
      </c>
      <c r="L50" s="685" t="e">
        <f>#REF!&amp;L$53&amp;#REF!&amp;$E60</f>
        <v>#REF!</v>
      </c>
      <c r="M50" s="685" t="e">
        <f>#REF!&amp;M$53&amp;#REF!&amp;$E60</f>
        <v>#REF!</v>
      </c>
      <c r="N50" s="685" t="e">
        <f>#REF!&amp;N$53&amp;#REF!&amp;$E60</f>
        <v>#REF!</v>
      </c>
      <c r="O50" s="685" t="e">
        <f>#REF!&amp;O$53&amp;#REF!&amp;$E60</f>
        <v>#REF!</v>
      </c>
      <c r="P50" s="685" t="e">
        <f>#REF!&amp;P$53&amp;#REF!&amp;$E60</f>
        <v>#REF!</v>
      </c>
      <c r="Q50" s="685" t="e">
        <f>#REF!&amp;Q$53&amp;#REF!&amp;$E60</f>
        <v>#REF!</v>
      </c>
      <c r="R50" s="685" t="e">
        <f>#REF!&amp;R$53&amp;#REF!&amp;$E60</f>
        <v>#REF!</v>
      </c>
      <c r="S50" s="685" t="e">
        <f>#REF!&amp;S$53&amp;#REF!&amp;$E60</f>
        <v>#REF!</v>
      </c>
      <c r="T50" s="685" t="e">
        <f>#REF!&amp;T$53&amp;#REF!&amp;$E60</f>
        <v>#REF!</v>
      </c>
      <c r="U50" s="685" t="e">
        <f>#REF!&amp;U$53&amp;#REF!&amp;$E60</f>
        <v>#REF!</v>
      </c>
      <c r="V50" s="685"/>
      <c r="W50" s="685"/>
      <c r="AA50" s="543"/>
    </row>
    <row r="51" spans="1:27" ht="15.75" hidden="1" customHeight="1" thickBot="1">
      <c r="A51" s="679" t="e">
        <f>#REF!&amp;A$53&amp;#REF!&amp;$E61</f>
        <v>#REF!</v>
      </c>
      <c r="B51" s="686"/>
      <c r="C51" s="682"/>
      <c r="D51" s="832" t="s">
        <v>208</v>
      </c>
      <c r="E51" s="832"/>
      <c r="F51" s="682"/>
      <c r="G51" s="683"/>
      <c r="H51" s="679" t="e">
        <f>#REF!&amp;H$53&amp;#REF!&amp;$E61</f>
        <v>#REF!</v>
      </c>
      <c r="I51" s="683"/>
      <c r="J51" s="685" t="e">
        <f>#REF!&amp;J$53&amp;#REF!&amp;$E61</f>
        <v>#REF!</v>
      </c>
      <c r="K51" s="685" t="e">
        <f>#REF!&amp;K$53&amp;#REF!&amp;$E61</f>
        <v>#REF!</v>
      </c>
      <c r="L51" s="685" t="e">
        <f>#REF!&amp;L$53&amp;#REF!&amp;$E61</f>
        <v>#REF!</v>
      </c>
      <c r="M51" s="685" t="e">
        <f>#REF!&amp;M$53&amp;#REF!&amp;$E61</f>
        <v>#REF!</v>
      </c>
      <c r="N51" s="685" t="e">
        <f>#REF!&amp;N$53&amp;#REF!&amp;$E61</f>
        <v>#REF!</v>
      </c>
      <c r="O51" s="685" t="e">
        <f>#REF!&amp;O$53&amp;#REF!&amp;$E61</f>
        <v>#REF!</v>
      </c>
      <c r="P51" s="685" t="e">
        <f>#REF!&amp;P$53&amp;#REF!&amp;$E61</f>
        <v>#REF!</v>
      </c>
      <c r="Q51" s="685" t="e">
        <f>#REF!&amp;Q$53&amp;#REF!&amp;$E61</f>
        <v>#REF!</v>
      </c>
      <c r="R51" s="685" t="e">
        <f>#REF!&amp;R$53&amp;#REF!&amp;$E61</f>
        <v>#REF!</v>
      </c>
      <c r="S51" s="685" t="e">
        <f>#REF!&amp;S$53&amp;#REF!&amp;$E61</f>
        <v>#REF!</v>
      </c>
      <c r="T51" s="685" t="e">
        <f>#REF!&amp;T$53&amp;#REF!&amp;$E61</f>
        <v>#REF!</v>
      </c>
      <c r="U51" s="685" t="e">
        <f>#REF!&amp;U$53&amp;#REF!&amp;$E61</f>
        <v>#REF!</v>
      </c>
      <c r="V51" s="685"/>
      <c r="W51" s="685"/>
      <c r="AA51" s="543"/>
    </row>
    <row r="52" spans="1:27" ht="13.5" thickBot="1">
      <c r="A52" s="547" t="s">
        <v>191</v>
      </c>
      <c r="B52" s="688"/>
      <c r="C52" s="689"/>
      <c r="D52" s="690"/>
      <c r="E52" s="691"/>
      <c r="F52" s="692"/>
      <c r="G52" s="551"/>
      <c r="H52" s="547"/>
      <c r="I52" s="551"/>
      <c r="J52" s="833" t="s">
        <v>1004</v>
      </c>
      <c r="K52" s="834"/>
      <c r="L52" s="834"/>
      <c r="M52" s="834"/>
      <c r="N52" s="834"/>
      <c r="O52" s="834"/>
      <c r="P52" s="834"/>
      <c r="Q52" s="834"/>
      <c r="R52" s="834"/>
      <c r="S52" s="834"/>
      <c r="T52" s="834"/>
      <c r="U52" s="835"/>
      <c r="V52" s="754"/>
      <c r="W52" s="754" t="s">
        <v>1006</v>
      </c>
      <c r="X52" s="553" t="s">
        <v>1025</v>
      </c>
      <c r="Z52" s="836" t="s">
        <v>192</v>
      </c>
      <c r="AA52" s="543"/>
    </row>
    <row r="53" spans="1:27" ht="51.75" thickBot="1">
      <c r="A53" s="555">
        <v>41729</v>
      </c>
      <c r="B53" s="556" t="s">
        <v>193</v>
      </c>
      <c r="C53" s="758" t="s">
        <v>194</v>
      </c>
      <c r="D53" s="838" t="s">
        <v>195</v>
      </c>
      <c r="E53" s="831"/>
      <c r="F53" s="557" t="s">
        <v>196</v>
      </c>
      <c r="G53" s="558"/>
      <c r="H53" s="555" t="s">
        <v>1122</v>
      </c>
      <c r="I53" s="558"/>
      <c r="J53" s="559">
        <v>41730</v>
      </c>
      <c r="K53" s="560">
        <v>41760</v>
      </c>
      <c r="L53" s="560">
        <v>41791</v>
      </c>
      <c r="M53" s="560">
        <v>41821</v>
      </c>
      <c r="N53" s="560">
        <v>41852</v>
      </c>
      <c r="O53" s="560">
        <v>41883</v>
      </c>
      <c r="P53" s="560">
        <v>41913</v>
      </c>
      <c r="Q53" s="560">
        <v>41944</v>
      </c>
      <c r="R53" s="560">
        <v>41974</v>
      </c>
      <c r="S53" s="560">
        <v>42005</v>
      </c>
      <c r="T53" s="560">
        <v>42036</v>
      </c>
      <c r="U53" s="561">
        <v>42064</v>
      </c>
      <c r="V53" s="562"/>
      <c r="W53" s="563" t="s">
        <v>1010</v>
      </c>
      <c r="X53" s="563" t="s">
        <v>1010</v>
      </c>
      <c r="Z53" s="837"/>
      <c r="AA53" s="543"/>
    </row>
    <row r="54" spans="1:27" ht="15" hidden="1" customHeight="1">
      <c r="A54" s="693" t="s">
        <v>1056</v>
      </c>
      <c r="B54" s="839" t="s">
        <v>315</v>
      </c>
      <c r="C54" s="761" t="s">
        <v>296</v>
      </c>
      <c r="D54" s="841" t="s">
        <v>1057</v>
      </c>
      <c r="E54" s="842"/>
      <c r="F54" s="694"/>
      <c r="G54" s="695"/>
      <c r="H54" s="696"/>
      <c r="I54" s="695"/>
      <c r="J54" s="697"/>
      <c r="K54" s="698"/>
      <c r="L54" s="698"/>
      <c r="M54" s="698"/>
      <c r="N54" s="698"/>
      <c r="O54" s="698"/>
      <c r="P54" s="698"/>
      <c r="Q54" s="698"/>
      <c r="R54" s="698"/>
      <c r="S54" s="698"/>
      <c r="T54" s="698"/>
      <c r="U54" s="699"/>
      <c r="V54" s="700">
        <v>6.6</v>
      </c>
      <c r="W54" s="701" t="s">
        <v>1058</v>
      </c>
      <c r="X54" s="701"/>
      <c r="Z54" s="702" t="e">
        <f>#REF!*#REF!</f>
        <v>#REF!</v>
      </c>
      <c r="AA54" s="543"/>
    </row>
    <row r="55" spans="1:27" ht="15" hidden="1" customHeight="1">
      <c r="A55" s="660" t="s">
        <v>1056</v>
      </c>
      <c r="B55" s="840"/>
      <c r="C55" s="752" t="s">
        <v>296</v>
      </c>
      <c r="D55" s="808" t="s">
        <v>318</v>
      </c>
      <c r="E55" s="809"/>
      <c r="F55" s="703">
        <v>0.38</v>
      </c>
      <c r="G55" s="704"/>
      <c r="H55" s="705" t="s">
        <v>1059</v>
      </c>
      <c r="I55" s="704"/>
      <c r="J55" s="843">
        <v>49</v>
      </c>
      <c r="K55" s="844"/>
      <c r="L55" s="845"/>
      <c r="M55" s="846">
        <v>43</v>
      </c>
      <c r="N55" s="844"/>
      <c r="O55" s="845"/>
      <c r="P55" s="846">
        <v>37</v>
      </c>
      <c r="Q55" s="844"/>
      <c r="R55" s="845"/>
      <c r="S55" s="846">
        <v>35</v>
      </c>
      <c r="T55" s="844"/>
      <c r="U55" s="847"/>
      <c r="V55" s="706">
        <v>6.6</v>
      </c>
      <c r="W55" s="707" t="s">
        <v>1060</v>
      </c>
      <c r="X55" s="708"/>
      <c r="Z55" s="709" t="e">
        <f>#REF!*#REF!</f>
        <v>#REF!</v>
      </c>
      <c r="AA55" s="543"/>
    </row>
    <row r="56" spans="1:27" ht="15" hidden="1" customHeight="1">
      <c r="A56" s="660"/>
      <c r="B56" s="840"/>
      <c r="C56" s="752"/>
      <c r="D56" s="808" t="s">
        <v>1061</v>
      </c>
      <c r="E56" s="809"/>
      <c r="F56" s="710">
        <v>31.6</v>
      </c>
      <c r="G56" s="704"/>
      <c r="H56" s="705">
        <v>51</v>
      </c>
      <c r="I56" s="704"/>
      <c r="J56" s="711">
        <v>31.57</v>
      </c>
      <c r="K56" s="712">
        <v>31.57</v>
      </c>
      <c r="L56" s="712">
        <v>31.57</v>
      </c>
      <c r="M56" s="712">
        <v>31.57</v>
      </c>
      <c r="N56" s="712">
        <v>31.57</v>
      </c>
      <c r="O56" s="712">
        <v>31.57</v>
      </c>
      <c r="P56" s="712">
        <v>31.57</v>
      </c>
      <c r="Q56" s="712">
        <v>31.57</v>
      </c>
      <c r="R56" s="712">
        <v>31.57</v>
      </c>
      <c r="S56" s="712">
        <v>31.57</v>
      </c>
      <c r="T56" s="712">
        <v>31.57</v>
      </c>
      <c r="U56" s="713">
        <v>31.57</v>
      </c>
      <c r="V56" s="706"/>
      <c r="W56" s="714" t="s">
        <v>1062</v>
      </c>
      <c r="X56" s="708"/>
      <c r="Z56" s="709"/>
      <c r="AA56" s="543"/>
    </row>
    <row r="57" spans="1:27" ht="15" hidden="1" customHeight="1">
      <c r="A57" s="660" t="s">
        <v>1056</v>
      </c>
      <c r="B57" s="840"/>
      <c r="C57" s="752" t="s">
        <v>296</v>
      </c>
      <c r="D57" s="808" t="s">
        <v>1063</v>
      </c>
      <c r="E57" s="809"/>
      <c r="F57" s="703">
        <v>0.49</v>
      </c>
      <c r="G57" s="704"/>
      <c r="H57" s="705" t="s">
        <v>1064</v>
      </c>
      <c r="I57" s="704"/>
      <c r="J57" s="843">
        <v>6</v>
      </c>
      <c r="K57" s="844"/>
      <c r="L57" s="845"/>
      <c r="M57" s="846">
        <v>3</v>
      </c>
      <c r="N57" s="844"/>
      <c r="O57" s="845"/>
      <c r="P57" s="846">
        <v>3</v>
      </c>
      <c r="Q57" s="844"/>
      <c r="R57" s="845"/>
      <c r="S57" s="846">
        <v>2</v>
      </c>
      <c r="T57" s="844"/>
      <c r="U57" s="847"/>
      <c r="V57" s="706">
        <v>6.6</v>
      </c>
      <c r="W57" s="714" t="s">
        <v>1065</v>
      </c>
      <c r="X57" s="708"/>
      <c r="Z57" s="572" t="e">
        <f>#REF!*#REF!</f>
        <v>#REF!</v>
      </c>
      <c r="AA57" s="543"/>
    </row>
    <row r="58" spans="1:27" ht="15" hidden="1" customHeight="1">
      <c r="A58" s="660"/>
      <c r="B58" s="840"/>
      <c r="C58" s="752"/>
      <c r="D58" s="808" t="s">
        <v>1066</v>
      </c>
      <c r="E58" s="809"/>
      <c r="F58" s="710">
        <v>2.6</v>
      </c>
      <c r="G58" s="704"/>
      <c r="H58" s="705">
        <v>5</v>
      </c>
      <c r="I58" s="704"/>
      <c r="J58" s="711">
        <v>2.69</v>
      </c>
      <c r="K58" s="712">
        <v>2.69</v>
      </c>
      <c r="L58" s="712">
        <v>2.69</v>
      </c>
      <c r="M58" s="712">
        <v>2.69</v>
      </c>
      <c r="N58" s="712">
        <v>2.69</v>
      </c>
      <c r="O58" s="712">
        <v>2.69</v>
      </c>
      <c r="P58" s="712">
        <v>2.69</v>
      </c>
      <c r="Q58" s="712">
        <v>2.69</v>
      </c>
      <c r="R58" s="712">
        <v>2.69</v>
      </c>
      <c r="S58" s="712">
        <v>2.69</v>
      </c>
      <c r="T58" s="712">
        <v>2.69</v>
      </c>
      <c r="U58" s="713">
        <v>2.69</v>
      </c>
      <c r="V58" s="706"/>
      <c r="W58" s="714" t="s">
        <v>1062</v>
      </c>
      <c r="X58" s="708"/>
      <c r="Z58" s="572"/>
      <c r="AA58" s="543"/>
    </row>
    <row r="59" spans="1:27" ht="15" hidden="1" customHeight="1">
      <c r="A59" s="660" t="s">
        <v>1056</v>
      </c>
      <c r="B59" s="840"/>
      <c r="C59" s="752"/>
      <c r="D59" s="808" t="s">
        <v>1067</v>
      </c>
      <c r="E59" s="809"/>
      <c r="F59" s="715" t="s">
        <v>1068</v>
      </c>
      <c r="G59" s="704"/>
      <c r="H59" s="705" t="s">
        <v>1069</v>
      </c>
      <c r="I59" s="704"/>
      <c r="J59" s="848">
        <v>46</v>
      </c>
      <c r="K59" s="849"/>
      <c r="L59" s="850"/>
      <c r="M59" s="851">
        <v>40</v>
      </c>
      <c r="N59" s="849"/>
      <c r="O59" s="850"/>
      <c r="P59" s="851">
        <v>34</v>
      </c>
      <c r="Q59" s="849"/>
      <c r="R59" s="850"/>
      <c r="S59" s="851">
        <v>31</v>
      </c>
      <c r="T59" s="849"/>
      <c r="U59" s="852"/>
      <c r="V59" s="706">
        <v>6.6</v>
      </c>
      <c r="W59" s="714" t="s">
        <v>1070</v>
      </c>
      <c r="X59" s="708"/>
      <c r="Z59" s="572"/>
      <c r="AA59" s="543"/>
    </row>
    <row r="60" spans="1:27" ht="15.75" hidden="1" customHeight="1" thickBot="1">
      <c r="A60" s="660" t="s">
        <v>1056</v>
      </c>
      <c r="B60" s="840"/>
      <c r="C60" s="752" t="s">
        <v>319</v>
      </c>
      <c r="D60" s="808" t="s">
        <v>1071</v>
      </c>
      <c r="E60" s="809"/>
      <c r="F60" s="716" t="s">
        <v>1072</v>
      </c>
      <c r="G60" s="704"/>
      <c r="H60" s="705">
        <v>11</v>
      </c>
      <c r="I60" s="704"/>
      <c r="J60" s="717">
        <v>10</v>
      </c>
      <c r="K60" s="651">
        <v>10</v>
      </c>
      <c r="L60" s="651">
        <v>10</v>
      </c>
      <c r="M60" s="651">
        <v>10</v>
      </c>
      <c r="N60" s="651">
        <v>10</v>
      </c>
      <c r="O60" s="651">
        <v>10</v>
      </c>
      <c r="P60" s="651">
        <v>10</v>
      </c>
      <c r="Q60" s="651">
        <v>10</v>
      </c>
      <c r="R60" s="651">
        <v>10</v>
      </c>
      <c r="S60" s="651">
        <v>10</v>
      </c>
      <c r="T60" s="651">
        <v>10</v>
      </c>
      <c r="U60" s="718">
        <v>10</v>
      </c>
      <c r="V60" s="706">
        <v>6.6</v>
      </c>
      <c r="W60" s="719" t="s">
        <v>1073</v>
      </c>
      <c r="X60" s="708"/>
      <c r="Z60" s="572" t="e">
        <f>#REF!*#REF!</f>
        <v>#REF!</v>
      </c>
      <c r="AA60" s="543"/>
    </row>
    <row r="61" spans="1:27" ht="23.25" customHeight="1">
      <c r="A61" s="720" t="s">
        <v>1056</v>
      </c>
      <c r="B61" s="840"/>
      <c r="C61" s="752" t="s">
        <v>319</v>
      </c>
      <c r="D61" s="808" t="s">
        <v>320</v>
      </c>
      <c r="E61" s="809"/>
      <c r="F61" s="703" t="s">
        <v>1074</v>
      </c>
      <c r="G61" s="721"/>
      <c r="H61" s="630">
        <v>0.93500000000000005</v>
      </c>
      <c r="I61" s="721"/>
      <c r="J61" s="757">
        <v>0.95</v>
      </c>
      <c r="K61" s="763">
        <v>0.95</v>
      </c>
      <c r="L61" s="763">
        <v>0.95</v>
      </c>
      <c r="M61" s="763">
        <v>0.95</v>
      </c>
      <c r="N61" s="763">
        <v>0.95</v>
      </c>
      <c r="O61" s="763">
        <v>0.95</v>
      </c>
      <c r="P61" s="763">
        <v>0.95</v>
      </c>
      <c r="Q61" s="763">
        <v>0.95</v>
      </c>
      <c r="R61" s="763">
        <v>0.95</v>
      </c>
      <c r="S61" s="763">
        <v>0.95</v>
      </c>
      <c r="T61" s="763">
        <v>0.95</v>
      </c>
      <c r="U61" s="722">
        <v>0.95</v>
      </c>
      <c r="V61" s="706">
        <v>6.6</v>
      </c>
      <c r="W61" s="719" t="s">
        <v>1075</v>
      </c>
      <c r="X61" s="708"/>
      <c r="Z61" s="572" t="e">
        <f>#REF!*#REF!</f>
        <v>#REF!</v>
      </c>
      <c r="AA61" s="543"/>
    </row>
    <row r="62" spans="1:27" ht="12.75" customHeight="1">
      <c r="A62" s="723" t="s">
        <v>1048</v>
      </c>
      <c r="B62" s="840"/>
      <c r="C62" s="752" t="s">
        <v>197</v>
      </c>
      <c r="D62" s="808" t="s">
        <v>321</v>
      </c>
      <c r="E62" s="809"/>
      <c r="F62" s="770" t="s">
        <v>314</v>
      </c>
      <c r="G62" s="771"/>
      <c r="H62" s="724">
        <v>0.14599999999999999</v>
      </c>
      <c r="I62" s="771"/>
      <c r="J62" s="757">
        <v>0.14599999999999999</v>
      </c>
      <c r="K62" s="763">
        <v>0.14599999999999999</v>
      </c>
      <c r="L62" s="763">
        <v>0.14599999999999999</v>
      </c>
      <c r="M62" s="763">
        <v>0.14599999999999999</v>
      </c>
      <c r="N62" s="763">
        <v>0.14599999999999999</v>
      </c>
      <c r="O62" s="763">
        <v>0.14599999999999999</v>
      </c>
      <c r="P62" s="763">
        <v>0.14499999999999999</v>
      </c>
      <c r="Q62" s="763">
        <v>0.14499999999999999</v>
      </c>
      <c r="R62" s="763">
        <v>0.14499999999999999</v>
      </c>
      <c r="S62" s="763">
        <v>0.14499999999999999</v>
      </c>
      <c r="T62" s="763">
        <v>0.14499999999999999</v>
      </c>
      <c r="U62" s="763">
        <v>0.14499999999999999</v>
      </c>
      <c r="V62" s="713">
        <v>6</v>
      </c>
      <c r="W62" s="725" t="s">
        <v>1076</v>
      </c>
      <c r="X62" s="708"/>
      <c r="Z62" s="572" t="e">
        <f>#REF!*#REF!</f>
        <v>#REF!</v>
      </c>
      <c r="AA62" s="543"/>
    </row>
    <row r="63" spans="1:27" ht="38.25">
      <c r="A63" s="660" t="s">
        <v>1048</v>
      </c>
      <c r="B63" s="840"/>
      <c r="C63" s="752"/>
      <c r="D63" s="808" t="s">
        <v>322</v>
      </c>
      <c r="E63" s="809"/>
      <c r="F63" s="703" t="s">
        <v>314</v>
      </c>
      <c r="G63" s="704"/>
      <c r="H63" s="724">
        <v>5.3999999999999999E-2</v>
      </c>
      <c r="I63" s="704"/>
      <c r="J63" s="757">
        <v>4.4999999999999998E-2</v>
      </c>
      <c r="K63" s="763">
        <v>4.4999999999999998E-2</v>
      </c>
      <c r="L63" s="763">
        <v>4.4999999999999998E-2</v>
      </c>
      <c r="M63" s="763">
        <v>4.4999999999999998E-2</v>
      </c>
      <c r="N63" s="763">
        <v>4.4999999999999998E-2</v>
      </c>
      <c r="O63" s="763">
        <v>4.4999999999999998E-2</v>
      </c>
      <c r="P63" s="763">
        <v>4.4999999999999998E-2</v>
      </c>
      <c r="Q63" s="763">
        <v>4.4999999999999998E-2</v>
      </c>
      <c r="R63" s="763">
        <v>4.4999999999999998E-2</v>
      </c>
      <c r="S63" s="763">
        <v>4.4999999999999998E-2</v>
      </c>
      <c r="T63" s="763">
        <v>4.4999999999999998E-2</v>
      </c>
      <c r="U63" s="763">
        <v>4.4999999999999998E-2</v>
      </c>
      <c r="V63" s="713">
        <v>4</v>
      </c>
      <c r="W63" s="719" t="s">
        <v>1077</v>
      </c>
      <c r="X63" s="708"/>
      <c r="Z63" s="572" t="e">
        <f>#REF!*#REF!</f>
        <v>#REF!</v>
      </c>
      <c r="AA63" s="543"/>
    </row>
    <row r="64" spans="1:27" ht="12.75" customHeight="1">
      <c r="A64" s="660" t="s">
        <v>1048</v>
      </c>
      <c r="B64" s="840"/>
      <c r="C64" s="752"/>
      <c r="D64" s="808" t="s">
        <v>323</v>
      </c>
      <c r="E64" s="809"/>
      <c r="F64" s="703" t="s">
        <v>314</v>
      </c>
      <c r="G64" s="704"/>
      <c r="H64" s="724">
        <v>4.4999999999999998E-2</v>
      </c>
      <c r="I64" s="704"/>
      <c r="J64" s="750">
        <v>4.4999999999999998E-2</v>
      </c>
      <c r="K64" s="764">
        <v>4.4999999999999998E-2</v>
      </c>
      <c r="L64" s="764">
        <v>4.4999999999999998E-2</v>
      </c>
      <c r="M64" s="764">
        <v>4.4999999999999998E-2</v>
      </c>
      <c r="N64" s="764">
        <v>4.4999999999999998E-2</v>
      </c>
      <c r="O64" s="764">
        <v>4.4999999999999998E-2</v>
      </c>
      <c r="P64" s="764">
        <v>4.4999999999999998E-2</v>
      </c>
      <c r="Q64" s="764">
        <v>4.4999999999999998E-2</v>
      </c>
      <c r="R64" s="764">
        <v>4.4999999999999998E-2</v>
      </c>
      <c r="S64" s="764">
        <v>4.4999999999999998E-2</v>
      </c>
      <c r="T64" s="764">
        <v>4.4999999999999998E-2</v>
      </c>
      <c r="U64" s="764">
        <v>4.4999999999999998E-2</v>
      </c>
      <c r="V64" s="713">
        <v>6</v>
      </c>
      <c r="W64" s="726"/>
      <c r="X64" s="708"/>
      <c r="Z64" s="572" t="e">
        <f>#REF!*#REF!</f>
        <v>#REF!</v>
      </c>
      <c r="AA64" s="543"/>
    </row>
    <row r="65" spans="1:27" ht="25.5">
      <c r="A65" s="660" t="s">
        <v>1048</v>
      </c>
      <c r="B65" s="840"/>
      <c r="C65" s="752"/>
      <c r="D65" s="920" t="s">
        <v>1078</v>
      </c>
      <c r="E65" s="921"/>
      <c r="F65" s="716">
        <v>100</v>
      </c>
      <c r="G65" s="704"/>
      <c r="H65" s="705">
        <v>100</v>
      </c>
      <c r="I65" s="704"/>
      <c r="J65" s="717">
        <v>100</v>
      </c>
      <c r="K65" s="651">
        <v>100</v>
      </c>
      <c r="L65" s="651">
        <v>100</v>
      </c>
      <c r="M65" s="651">
        <v>100</v>
      </c>
      <c r="N65" s="651">
        <v>100</v>
      </c>
      <c r="O65" s="651">
        <v>100</v>
      </c>
      <c r="P65" s="651">
        <v>100</v>
      </c>
      <c r="Q65" s="651">
        <v>100</v>
      </c>
      <c r="R65" s="651">
        <v>100</v>
      </c>
      <c r="S65" s="651">
        <v>100</v>
      </c>
      <c r="T65" s="651">
        <v>100</v>
      </c>
      <c r="U65" s="718">
        <v>100</v>
      </c>
      <c r="V65" s="706">
        <v>6</v>
      </c>
      <c r="W65" s="727" t="s">
        <v>1079</v>
      </c>
      <c r="X65" s="728"/>
      <c r="Z65" s="572"/>
      <c r="AA65" s="543"/>
    </row>
    <row r="66" spans="1:27" ht="23.25" customHeight="1">
      <c r="A66" s="729" t="s">
        <v>1048</v>
      </c>
      <c r="B66" s="840"/>
      <c r="C66" s="752"/>
      <c r="D66" s="808" t="s">
        <v>1080</v>
      </c>
      <c r="E66" s="922"/>
      <c r="F66" s="730" t="s">
        <v>314</v>
      </c>
      <c r="G66" s="731"/>
      <c r="H66" s="661">
        <v>2.1999999999999999E-2</v>
      </c>
      <c r="I66" s="731"/>
      <c r="J66" s="733">
        <v>2.1266666666666666E-2</v>
      </c>
      <c r="K66" s="734">
        <v>1.9666666666666666E-2</v>
      </c>
      <c r="L66" s="734">
        <v>1.7366666666666666E-2</v>
      </c>
      <c r="M66" s="734">
        <v>1.7333333333333336E-2</v>
      </c>
      <c r="N66" s="734">
        <v>1.7600000000000001E-2</v>
      </c>
      <c r="O66" s="734">
        <v>1.8466666666666669E-2</v>
      </c>
      <c r="P66" s="734">
        <v>1.7233333333333333E-2</v>
      </c>
      <c r="Q66" s="734">
        <v>1.8500000000000003E-2</v>
      </c>
      <c r="R66" s="734">
        <v>2.3833333333333335E-2</v>
      </c>
      <c r="S66" s="734">
        <v>2.1366666666666669E-2</v>
      </c>
      <c r="T66" s="734">
        <v>2.0650000000000002E-2</v>
      </c>
      <c r="U66" s="735">
        <v>2.06E-2</v>
      </c>
      <c r="V66" s="706">
        <v>6</v>
      </c>
      <c r="W66" s="736" t="s">
        <v>1081</v>
      </c>
      <c r="X66" s="728" t="s">
        <v>1082</v>
      </c>
      <c r="Z66" s="572" t="e">
        <f>#REF!*#REF!</f>
        <v>#REF!</v>
      </c>
      <c r="AA66" s="543"/>
    </row>
    <row r="67" spans="1:27" ht="25.5">
      <c r="A67" s="729" t="s">
        <v>1048</v>
      </c>
      <c r="B67" s="840"/>
      <c r="C67" s="752"/>
      <c r="D67" s="876" t="s">
        <v>1083</v>
      </c>
      <c r="E67" s="877"/>
      <c r="F67" s="730" t="s">
        <v>314</v>
      </c>
      <c r="G67" s="737"/>
      <c r="H67" s="630">
        <v>0.87</v>
      </c>
      <c r="I67" s="737"/>
      <c r="J67" s="757">
        <v>0.91</v>
      </c>
      <c r="K67" s="763">
        <v>0.92</v>
      </c>
      <c r="L67" s="763">
        <v>0.93</v>
      </c>
      <c r="M67" s="763">
        <v>0.94</v>
      </c>
      <c r="N67" s="763">
        <v>0.96</v>
      </c>
      <c r="O67" s="763">
        <v>0.98</v>
      </c>
      <c r="P67" s="763">
        <v>0.98</v>
      </c>
      <c r="Q67" s="763">
        <v>0.98</v>
      </c>
      <c r="R67" s="763">
        <v>0.98</v>
      </c>
      <c r="S67" s="763">
        <v>0.98</v>
      </c>
      <c r="T67" s="763">
        <v>0.98</v>
      </c>
      <c r="U67" s="722">
        <v>0.98</v>
      </c>
      <c r="V67" s="706">
        <v>6</v>
      </c>
      <c r="W67" s="719" t="s">
        <v>1084</v>
      </c>
      <c r="X67" s="708"/>
      <c r="Z67" s="572"/>
      <c r="AA67" s="543"/>
    </row>
    <row r="68" spans="1:27" ht="23.25" customHeight="1">
      <c r="A68" s="729" t="s">
        <v>1048</v>
      </c>
      <c r="B68" s="840"/>
      <c r="C68" s="752" t="s">
        <v>198</v>
      </c>
      <c r="D68" s="808" t="s">
        <v>324</v>
      </c>
      <c r="E68" s="809"/>
      <c r="F68" s="627">
        <v>0.98</v>
      </c>
      <c r="G68" s="731"/>
      <c r="H68" s="630">
        <v>0.97699999999999998</v>
      </c>
      <c r="I68" s="731"/>
      <c r="J68" s="757">
        <v>0.98</v>
      </c>
      <c r="K68" s="763">
        <v>0.98</v>
      </c>
      <c r="L68" s="763">
        <v>0.98</v>
      </c>
      <c r="M68" s="763">
        <v>0.98</v>
      </c>
      <c r="N68" s="763">
        <v>0.98</v>
      </c>
      <c r="O68" s="763">
        <v>0.98</v>
      </c>
      <c r="P68" s="763">
        <v>0.98</v>
      </c>
      <c r="Q68" s="763">
        <v>0.98</v>
      </c>
      <c r="R68" s="763">
        <v>0.98</v>
      </c>
      <c r="S68" s="763">
        <v>0.98</v>
      </c>
      <c r="T68" s="763">
        <v>0.98</v>
      </c>
      <c r="U68" s="722">
        <v>0.98</v>
      </c>
      <c r="V68" s="706"/>
      <c r="W68" s="725" t="s">
        <v>1085</v>
      </c>
      <c r="X68" s="708" t="s">
        <v>1086</v>
      </c>
      <c r="Z68" s="572" t="e">
        <f>#REF!*#REF!</f>
        <v>#REF!</v>
      </c>
      <c r="AA68" s="543"/>
    </row>
    <row r="69" spans="1:27" ht="51" customHeight="1">
      <c r="A69" s="729" t="s">
        <v>1048</v>
      </c>
      <c r="B69" s="840" t="s">
        <v>325</v>
      </c>
      <c r="C69" s="752" t="s">
        <v>198</v>
      </c>
      <c r="D69" s="808" t="s">
        <v>326</v>
      </c>
      <c r="E69" s="809"/>
      <c r="F69" s="730" t="s">
        <v>314</v>
      </c>
      <c r="G69" s="731"/>
      <c r="H69" s="705">
        <v>6469</v>
      </c>
      <c r="I69" s="731"/>
      <c r="J69" s="717">
        <v>5882.9701735349818</v>
      </c>
      <c r="K69" s="651">
        <v>5836.7268781737766</v>
      </c>
      <c r="L69" s="651">
        <v>5790.8470798732023</v>
      </c>
      <c r="M69" s="651">
        <v>5745.3279213517435</v>
      </c>
      <c r="N69" s="651">
        <v>5700.1665677876463</v>
      </c>
      <c r="O69" s="651">
        <v>5655.3602066423737</v>
      </c>
      <c r="P69" s="651">
        <v>5610.9060474854477</v>
      </c>
      <c r="Q69" s="651">
        <v>5566.8013218206679</v>
      </c>
      <c r="R69" s="651">
        <v>5523.0432829136953</v>
      </c>
      <c r="S69" s="651">
        <v>5479.629205620995</v>
      </c>
      <c r="T69" s="651">
        <v>5436.5563862201179</v>
      </c>
      <c r="U69" s="718">
        <v>5393.8221422413217</v>
      </c>
      <c r="V69" s="813">
        <v>4</v>
      </c>
      <c r="W69" s="815" t="s">
        <v>1088</v>
      </c>
      <c r="X69" s="817" t="s">
        <v>1089</v>
      </c>
      <c r="Z69" s="572"/>
      <c r="AA69" s="543"/>
    </row>
    <row r="70" spans="1:27" ht="12.75" customHeight="1">
      <c r="A70" s="729" t="s">
        <v>1048</v>
      </c>
      <c r="B70" s="840"/>
      <c r="C70" s="752"/>
      <c r="D70" s="808" t="s">
        <v>327</v>
      </c>
      <c r="E70" s="809"/>
      <c r="F70" s="730" t="s">
        <v>314</v>
      </c>
      <c r="G70" s="731"/>
      <c r="H70" s="705">
        <v>887</v>
      </c>
      <c r="I70" s="731"/>
      <c r="J70" s="717">
        <v>738.00791877172605</v>
      </c>
      <c r="K70" s="651">
        <v>725.19560587572187</v>
      </c>
      <c r="L70" s="651">
        <v>712.60572333252242</v>
      </c>
      <c r="M70" s="651">
        <v>700.2344096018852</v>
      </c>
      <c r="N70" s="651">
        <v>688.07787018249837</v>
      </c>
      <c r="O70" s="651">
        <v>676.13237644814023</v>
      </c>
      <c r="P70" s="651">
        <v>664.39426450404335</v>
      </c>
      <c r="Q70" s="651">
        <v>652.85993406311297</v>
      </c>
      <c r="R70" s="651">
        <v>641.52584734165521</v>
      </c>
      <c r="S70" s="651">
        <v>630.38852797427603</v>
      </c>
      <c r="T70" s="651">
        <v>619.44455994761836</v>
      </c>
      <c r="U70" s="718">
        <v>608.69058655261017</v>
      </c>
      <c r="V70" s="814"/>
      <c r="W70" s="816"/>
      <c r="X70" s="818"/>
      <c r="Z70" s="572"/>
      <c r="AA70" s="543"/>
    </row>
    <row r="71" spans="1:27" ht="51">
      <c r="A71" s="729" t="s">
        <v>1048</v>
      </c>
      <c r="B71" s="840"/>
      <c r="C71" s="752"/>
      <c r="D71" s="820" t="s">
        <v>1090</v>
      </c>
      <c r="E71" s="821"/>
      <c r="F71" s="730" t="s">
        <v>314</v>
      </c>
      <c r="G71" s="737"/>
      <c r="H71" s="732" t="s">
        <v>1087</v>
      </c>
      <c r="I71" s="737"/>
      <c r="J71" s="717">
        <v>564</v>
      </c>
      <c r="K71" s="651">
        <v>571</v>
      </c>
      <c r="L71" s="651">
        <v>505</v>
      </c>
      <c r="M71" s="651">
        <v>566</v>
      </c>
      <c r="N71" s="651">
        <v>562</v>
      </c>
      <c r="O71" s="651">
        <v>537</v>
      </c>
      <c r="P71" s="651">
        <v>611</v>
      </c>
      <c r="Q71" s="651">
        <v>596</v>
      </c>
      <c r="R71" s="651">
        <v>634</v>
      </c>
      <c r="S71" s="651">
        <v>640</v>
      </c>
      <c r="T71" s="651">
        <v>512</v>
      </c>
      <c r="U71" s="718">
        <v>589</v>
      </c>
      <c r="V71" s="706">
        <v>4</v>
      </c>
      <c r="W71" s="727" t="s">
        <v>1091</v>
      </c>
      <c r="X71" s="819"/>
      <c r="Z71" s="572"/>
      <c r="AA71" s="543"/>
    </row>
    <row r="72" spans="1:27" ht="51">
      <c r="A72" s="729" t="s">
        <v>1030</v>
      </c>
      <c r="B72" s="840"/>
      <c r="C72" s="752" t="s">
        <v>198</v>
      </c>
      <c r="D72" s="808" t="s">
        <v>328</v>
      </c>
      <c r="E72" s="809"/>
      <c r="F72" s="738" t="s">
        <v>314</v>
      </c>
      <c r="G72" s="731"/>
      <c r="H72" s="732" t="s">
        <v>1123</v>
      </c>
      <c r="I72" s="731"/>
      <c r="J72" s="711">
        <v>2</v>
      </c>
      <c r="K72" s="712">
        <v>2</v>
      </c>
      <c r="L72" s="712">
        <v>2</v>
      </c>
      <c r="M72" s="712">
        <v>2</v>
      </c>
      <c r="N72" s="712">
        <v>2</v>
      </c>
      <c r="O72" s="712">
        <v>2</v>
      </c>
      <c r="P72" s="712">
        <v>2</v>
      </c>
      <c r="Q72" s="712">
        <v>2</v>
      </c>
      <c r="R72" s="712">
        <v>2</v>
      </c>
      <c r="S72" s="712">
        <v>2</v>
      </c>
      <c r="T72" s="712">
        <v>2</v>
      </c>
      <c r="U72" s="713">
        <v>2</v>
      </c>
      <c r="V72" s="706"/>
      <c r="W72" s="739"/>
      <c r="X72" s="728" t="s">
        <v>1092</v>
      </c>
      <c r="Z72" s="572"/>
      <c r="AA72" s="543"/>
    </row>
    <row r="73" spans="1:27" ht="51">
      <c r="A73" s="729" t="s">
        <v>1030</v>
      </c>
      <c r="B73" s="840"/>
      <c r="C73" s="752"/>
      <c r="D73" s="808" t="s">
        <v>1093</v>
      </c>
      <c r="E73" s="809"/>
      <c r="F73" s="730" t="s">
        <v>314</v>
      </c>
      <c r="G73" s="731"/>
      <c r="H73" s="732" t="s">
        <v>1094</v>
      </c>
      <c r="I73" s="731"/>
      <c r="J73" s="711">
        <v>2</v>
      </c>
      <c r="K73" s="712">
        <v>2</v>
      </c>
      <c r="L73" s="712">
        <v>2</v>
      </c>
      <c r="M73" s="712">
        <v>2</v>
      </c>
      <c r="N73" s="712">
        <v>2</v>
      </c>
      <c r="O73" s="712">
        <v>2</v>
      </c>
      <c r="P73" s="712">
        <v>2</v>
      </c>
      <c r="Q73" s="712">
        <v>2</v>
      </c>
      <c r="R73" s="712">
        <v>2</v>
      </c>
      <c r="S73" s="712">
        <v>2</v>
      </c>
      <c r="T73" s="712">
        <v>2</v>
      </c>
      <c r="U73" s="713">
        <v>2</v>
      </c>
      <c r="V73" s="740" t="s">
        <v>1095</v>
      </c>
      <c r="W73" s="741" t="s">
        <v>1096</v>
      </c>
      <c r="X73" s="772" t="s">
        <v>1097</v>
      </c>
      <c r="Z73" s="572"/>
      <c r="AA73" s="543"/>
    </row>
    <row r="74" spans="1:27" ht="23.25" customHeight="1">
      <c r="A74" s="729" t="s">
        <v>1030</v>
      </c>
      <c r="B74" s="840"/>
      <c r="C74" s="752" t="s">
        <v>329</v>
      </c>
      <c r="D74" s="808" t="s">
        <v>330</v>
      </c>
      <c r="E74" s="809"/>
      <c r="F74" s="730" t="s">
        <v>314</v>
      </c>
      <c r="G74" s="731"/>
      <c r="H74" s="661">
        <v>0.86</v>
      </c>
      <c r="I74" s="731"/>
      <c r="J74" s="822" t="s">
        <v>1098</v>
      </c>
      <c r="K74" s="823"/>
      <c r="L74" s="823"/>
      <c r="M74" s="824" t="s">
        <v>1098</v>
      </c>
      <c r="N74" s="823"/>
      <c r="O74" s="823"/>
      <c r="P74" s="824" t="s">
        <v>1098</v>
      </c>
      <c r="Q74" s="823"/>
      <c r="R74" s="823"/>
      <c r="S74" s="824" t="s">
        <v>1099</v>
      </c>
      <c r="T74" s="823"/>
      <c r="U74" s="825"/>
      <c r="V74" s="826" t="s">
        <v>1100</v>
      </c>
      <c r="W74" s="828" t="s">
        <v>1101</v>
      </c>
      <c r="X74" s="708"/>
      <c r="Z74" s="572"/>
    </row>
    <row r="75" spans="1:27" ht="23.25" customHeight="1">
      <c r="A75" s="729" t="s">
        <v>1030</v>
      </c>
      <c r="B75" s="840"/>
      <c r="C75" s="752"/>
      <c r="D75" s="808" t="s">
        <v>331</v>
      </c>
      <c r="E75" s="809"/>
      <c r="F75" s="730" t="s">
        <v>314</v>
      </c>
      <c r="G75" s="731"/>
      <c r="H75" s="661">
        <v>0.72</v>
      </c>
      <c r="I75" s="731"/>
      <c r="J75" s="822" t="s">
        <v>1102</v>
      </c>
      <c r="K75" s="823"/>
      <c r="L75" s="823"/>
      <c r="M75" s="824" t="s">
        <v>1103</v>
      </c>
      <c r="N75" s="823"/>
      <c r="O75" s="823"/>
      <c r="P75" s="824" t="s">
        <v>1104</v>
      </c>
      <c r="Q75" s="823"/>
      <c r="R75" s="823"/>
      <c r="S75" s="824" t="s">
        <v>1105</v>
      </c>
      <c r="T75" s="823"/>
      <c r="U75" s="825"/>
      <c r="V75" s="827"/>
      <c r="W75" s="829"/>
      <c r="X75" s="708"/>
      <c r="Z75" s="572"/>
    </row>
    <row r="76" spans="1:27" ht="23.25" customHeight="1">
      <c r="A76" s="729"/>
      <c r="B76" s="840"/>
      <c r="C76" s="752" t="s">
        <v>209</v>
      </c>
      <c r="D76" s="808" t="s">
        <v>1106</v>
      </c>
      <c r="E76" s="809"/>
      <c r="F76" s="730" t="s">
        <v>314</v>
      </c>
      <c r="G76" s="731"/>
      <c r="H76" s="742" t="s">
        <v>1107</v>
      </c>
      <c r="I76" s="731"/>
      <c r="J76" s="911">
        <v>0.22</v>
      </c>
      <c r="K76" s="912"/>
      <c r="L76" s="913"/>
      <c r="M76" s="914">
        <v>0.3</v>
      </c>
      <c r="N76" s="912"/>
      <c r="O76" s="913"/>
      <c r="P76" s="915">
        <v>0.41</v>
      </c>
      <c r="Q76" s="916"/>
      <c r="R76" s="917"/>
      <c r="S76" s="914">
        <v>0.85</v>
      </c>
      <c r="T76" s="912"/>
      <c r="U76" s="918"/>
      <c r="V76" s="773" t="s">
        <v>1108</v>
      </c>
      <c r="W76" s="774" t="s">
        <v>1109</v>
      </c>
      <c r="X76" s="708"/>
      <c r="Z76" s="572"/>
    </row>
    <row r="77" spans="1:27" ht="38.25">
      <c r="A77" s="729" t="s">
        <v>1110</v>
      </c>
      <c r="B77" s="840"/>
      <c r="C77" s="752"/>
      <c r="D77" s="808" t="s">
        <v>332</v>
      </c>
      <c r="E77" s="809"/>
      <c r="F77" s="641">
        <v>0.85</v>
      </c>
      <c r="G77" s="731"/>
      <c r="H77" s="661">
        <v>0.45</v>
      </c>
      <c r="I77" s="731"/>
      <c r="J77" s="810">
        <v>0.4</v>
      </c>
      <c r="K77" s="919"/>
      <c r="L77" s="919"/>
      <c r="M77" s="914">
        <v>0.5</v>
      </c>
      <c r="N77" s="912"/>
      <c r="O77" s="913"/>
      <c r="P77" s="915">
        <v>0.7</v>
      </c>
      <c r="Q77" s="916"/>
      <c r="R77" s="917"/>
      <c r="S77" s="914">
        <v>0.95</v>
      </c>
      <c r="T77" s="912"/>
      <c r="U77" s="918"/>
      <c r="V77" s="775" t="s">
        <v>1111</v>
      </c>
      <c r="W77" s="776" t="s">
        <v>1112</v>
      </c>
      <c r="X77" s="728"/>
      <c r="Z77" s="572"/>
    </row>
    <row r="78" spans="1:27" ht="63.75">
      <c r="A78" s="729" t="s">
        <v>1113</v>
      </c>
      <c r="B78" s="840"/>
      <c r="C78" s="752" t="s">
        <v>1114</v>
      </c>
      <c r="D78" s="808" t="s">
        <v>333</v>
      </c>
      <c r="E78" s="809"/>
      <c r="F78" s="730" t="s">
        <v>314</v>
      </c>
      <c r="G78" s="731"/>
      <c r="H78" s="742">
        <v>0.25</v>
      </c>
      <c r="I78" s="731"/>
      <c r="J78" s="810">
        <v>0.25</v>
      </c>
      <c r="K78" s="802"/>
      <c r="L78" s="802"/>
      <c r="M78" s="811">
        <v>0.25</v>
      </c>
      <c r="N78" s="812"/>
      <c r="O78" s="812"/>
      <c r="P78" s="811">
        <v>0.5</v>
      </c>
      <c r="Q78" s="812"/>
      <c r="R78" s="812"/>
      <c r="S78" s="801">
        <v>0.85</v>
      </c>
      <c r="T78" s="802"/>
      <c r="U78" s="803"/>
      <c r="V78" s="775" t="s">
        <v>1115</v>
      </c>
      <c r="W78" s="777" t="s">
        <v>1116</v>
      </c>
      <c r="X78" s="708"/>
      <c r="Z78" s="572"/>
    </row>
    <row r="79" spans="1:27" ht="38.25">
      <c r="A79" s="729" t="s">
        <v>1113</v>
      </c>
      <c r="B79" s="840"/>
      <c r="C79" s="752" t="s">
        <v>1114</v>
      </c>
      <c r="D79" s="808" t="s">
        <v>334</v>
      </c>
      <c r="E79" s="809"/>
      <c r="F79" s="730" t="s">
        <v>314</v>
      </c>
      <c r="G79" s="731"/>
      <c r="H79" s="630">
        <v>0.56999999999999995</v>
      </c>
      <c r="I79" s="731"/>
      <c r="J79" s="810">
        <v>0.56999999999999995</v>
      </c>
      <c r="K79" s="802"/>
      <c r="L79" s="802"/>
      <c r="M79" s="811">
        <v>0.56999999999999995</v>
      </c>
      <c r="N79" s="812"/>
      <c r="O79" s="812"/>
      <c r="P79" s="811">
        <v>0.57999999999999996</v>
      </c>
      <c r="Q79" s="812"/>
      <c r="R79" s="812"/>
      <c r="S79" s="801">
        <v>0.59</v>
      </c>
      <c r="T79" s="802"/>
      <c r="U79" s="803"/>
      <c r="V79" s="740">
        <v>7</v>
      </c>
      <c r="W79" s="777" t="s">
        <v>1117</v>
      </c>
      <c r="X79" s="708"/>
      <c r="Z79" s="572"/>
    </row>
    <row r="80" spans="1:27" ht="38.25">
      <c r="A80" s="729" t="s">
        <v>1118</v>
      </c>
      <c r="B80" s="840"/>
      <c r="C80" s="752" t="s">
        <v>209</v>
      </c>
      <c r="D80" s="808" t="s">
        <v>210</v>
      </c>
      <c r="E80" s="808"/>
      <c r="F80" s="730" t="s">
        <v>314</v>
      </c>
      <c r="G80" s="731"/>
      <c r="H80" s="630">
        <v>6.0999999999999999E-2</v>
      </c>
      <c r="I80" s="731"/>
      <c r="J80" s="810">
        <v>5.8000000000000003E-2</v>
      </c>
      <c r="K80" s="802"/>
      <c r="L80" s="802"/>
      <c r="M80" s="801">
        <v>5.7000000000000002E-2</v>
      </c>
      <c r="N80" s="802"/>
      <c r="O80" s="802"/>
      <c r="P80" s="801">
        <v>5.6000000000000001E-2</v>
      </c>
      <c r="Q80" s="802"/>
      <c r="R80" s="802"/>
      <c r="S80" s="801">
        <v>5.5E-2</v>
      </c>
      <c r="T80" s="802"/>
      <c r="U80" s="803"/>
      <c r="V80" s="773" t="s">
        <v>1119</v>
      </c>
      <c r="W80" s="774" t="s">
        <v>1120</v>
      </c>
      <c r="X80" s="708"/>
      <c r="Z80" s="572" t="e">
        <f>#REF!*#REF!</f>
        <v>#REF!</v>
      </c>
    </row>
    <row r="81" spans="1:26" ht="12.75" customHeight="1">
      <c r="A81" s="729" t="s">
        <v>1121</v>
      </c>
      <c r="B81" s="840"/>
      <c r="C81" s="804" t="s">
        <v>335</v>
      </c>
      <c r="D81" s="806" t="s">
        <v>336</v>
      </c>
      <c r="E81" s="806"/>
      <c r="F81" s="730" t="s">
        <v>337</v>
      </c>
      <c r="G81" s="731"/>
      <c r="H81" s="732"/>
      <c r="I81" s="731"/>
      <c r="J81" s="711"/>
      <c r="K81" s="712"/>
      <c r="L81" s="712"/>
      <c r="M81" s="712"/>
      <c r="N81" s="712"/>
      <c r="O81" s="712"/>
      <c r="P81" s="712"/>
      <c r="Q81" s="712"/>
      <c r="R81" s="712"/>
      <c r="S81" s="712"/>
      <c r="T81" s="712"/>
      <c r="U81" s="713"/>
      <c r="V81" s="706"/>
      <c r="W81" s="739"/>
      <c r="X81" s="708"/>
      <c r="Z81" s="572" t="e">
        <f>#REF!*#REF!</f>
        <v>#REF!</v>
      </c>
    </row>
    <row r="82" spans="1:26" ht="13.5" thickBot="1">
      <c r="A82" s="590" t="s">
        <v>1121</v>
      </c>
      <c r="B82" s="879"/>
      <c r="C82" s="805"/>
      <c r="D82" s="807" t="s">
        <v>338</v>
      </c>
      <c r="E82" s="807"/>
      <c r="F82" s="743" t="s">
        <v>314</v>
      </c>
      <c r="G82" s="731"/>
      <c r="H82" s="593"/>
      <c r="I82" s="731"/>
      <c r="J82" s="744"/>
      <c r="K82" s="745"/>
      <c r="L82" s="745"/>
      <c r="M82" s="745"/>
      <c r="N82" s="745"/>
      <c r="O82" s="745"/>
      <c r="P82" s="745"/>
      <c r="Q82" s="745"/>
      <c r="R82" s="745"/>
      <c r="S82" s="745"/>
      <c r="T82" s="745"/>
      <c r="U82" s="746"/>
      <c r="V82" s="747"/>
      <c r="W82" s="748"/>
      <c r="X82" s="749"/>
      <c r="Z82" s="572" t="e">
        <f>#REF!*#REF!</f>
        <v>#REF!</v>
      </c>
    </row>
  </sheetData>
  <mergeCells count="174">
    <mergeCell ref="H2:O4"/>
    <mergeCell ref="A2:F4"/>
    <mergeCell ref="D20:E20"/>
    <mergeCell ref="J20:L20"/>
    <mergeCell ref="M20:O20"/>
    <mergeCell ref="P20:R20"/>
    <mergeCell ref="S20:U20"/>
    <mergeCell ref="D21:E21"/>
    <mergeCell ref="D35:E35"/>
    <mergeCell ref="J9:U9"/>
    <mergeCell ref="P17:R17"/>
    <mergeCell ref="S17:U17"/>
    <mergeCell ref="D18:E18"/>
    <mergeCell ref="J18:L18"/>
    <mergeCell ref="M18:O18"/>
    <mergeCell ref="P18:R18"/>
    <mergeCell ref="S18:U18"/>
    <mergeCell ref="D19:E19"/>
    <mergeCell ref="J19:L19"/>
    <mergeCell ref="M19:O19"/>
    <mergeCell ref="P19:R19"/>
    <mergeCell ref="S19:U19"/>
    <mergeCell ref="C6:E6"/>
    <mergeCell ref="J6:J7"/>
    <mergeCell ref="B36:B43"/>
    <mergeCell ref="C36:C38"/>
    <mergeCell ref="D36:E36"/>
    <mergeCell ref="D37:E37"/>
    <mergeCell ref="J21:L21"/>
    <mergeCell ref="M21:O21"/>
    <mergeCell ref="P21:R21"/>
    <mergeCell ref="S21:U21"/>
    <mergeCell ref="J23:U23"/>
    <mergeCell ref="D34:E34"/>
    <mergeCell ref="K6:L7"/>
    <mergeCell ref="Q6:S7"/>
    <mergeCell ref="T6:T7"/>
    <mergeCell ref="C7:E7"/>
    <mergeCell ref="U7:Y7"/>
    <mergeCell ref="H6:H8"/>
    <mergeCell ref="B76:B82"/>
    <mergeCell ref="D76:E76"/>
    <mergeCell ref="J76:L76"/>
    <mergeCell ref="M76:O76"/>
    <mergeCell ref="P76:R76"/>
    <mergeCell ref="S76:U76"/>
    <mergeCell ref="D60:E60"/>
    <mergeCell ref="D61:E61"/>
    <mergeCell ref="D62:E62"/>
    <mergeCell ref="D63:E63"/>
    <mergeCell ref="D77:E77"/>
    <mergeCell ref="J77:L77"/>
    <mergeCell ref="M77:O77"/>
    <mergeCell ref="P77:R77"/>
    <mergeCell ref="S77:U77"/>
    <mergeCell ref="D64:E64"/>
    <mergeCell ref="D65:E65"/>
    <mergeCell ref="D66:E66"/>
    <mergeCell ref="D67:E67"/>
    <mergeCell ref="D68:E68"/>
    <mergeCell ref="B69:B75"/>
    <mergeCell ref="D69:E69"/>
    <mergeCell ref="D80:E80"/>
    <mergeCell ref="J80:L80"/>
    <mergeCell ref="Z9:Z10"/>
    <mergeCell ref="D10:E10"/>
    <mergeCell ref="B11:B21"/>
    <mergeCell ref="C11:C20"/>
    <mergeCell ref="D11:D14"/>
    <mergeCell ref="F11:F13"/>
    <mergeCell ref="V11:V13"/>
    <mergeCell ref="W11:W13"/>
    <mergeCell ref="X11:X13"/>
    <mergeCell ref="D15:E15"/>
    <mergeCell ref="J15:L15"/>
    <mergeCell ref="M15:O15"/>
    <mergeCell ref="P15:R15"/>
    <mergeCell ref="S15:U15"/>
    <mergeCell ref="X15:X20"/>
    <mergeCell ref="D16:E16"/>
    <mergeCell ref="F16:F20"/>
    <mergeCell ref="J16:L16"/>
    <mergeCell ref="M16:O16"/>
    <mergeCell ref="P16:R16"/>
    <mergeCell ref="S16:U16"/>
    <mergeCell ref="D17:E17"/>
    <mergeCell ref="J17:L17"/>
    <mergeCell ref="M17:O17"/>
    <mergeCell ref="Z23:Z24"/>
    <mergeCell ref="D24:E24"/>
    <mergeCell ref="B25:B35"/>
    <mergeCell ref="C25:C30"/>
    <mergeCell ref="D25:E25"/>
    <mergeCell ref="V25:V26"/>
    <mergeCell ref="W25:W26"/>
    <mergeCell ref="X25:X26"/>
    <mergeCell ref="D26:E26"/>
    <mergeCell ref="D27:E27"/>
    <mergeCell ref="D28:E28"/>
    <mergeCell ref="D29:E29"/>
    <mergeCell ref="D30:E30"/>
    <mergeCell ref="C31:C32"/>
    <mergeCell ref="D31:E31"/>
    <mergeCell ref="D32:E32"/>
    <mergeCell ref="C33:C34"/>
    <mergeCell ref="D33:E33"/>
    <mergeCell ref="V37:V38"/>
    <mergeCell ref="X37:X38"/>
    <mergeCell ref="D38:E38"/>
    <mergeCell ref="C39:C43"/>
    <mergeCell ref="D39:E39"/>
    <mergeCell ref="D40:E40"/>
    <mergeCell ref="D41:E41"/>
    <mergeCell ref="D42:E42"/>
    <mergeCell ref="D43:E43"/>
    <mergeCell ref="D50:E50"/>
    <mergeCell ref="D51:E51"/>
    <mergeCell ref="J52:U52"/>
    <mergeCell ref="Z52:Z53"/>
    <mergeCell ref="D53:E53"/>
    <mergeCell ref="B54:B68"/>
    <mergeCell ref="D54:E54"/>
    <mergeCell ref="D55:E55"/>
    <mergeCell ref="J55:L55"/>
    <mergeCell ref="M55:O55"/>
    <mergeCell ref="P55:R55"/>
    <mergeCell ref="S55:U55"/>
    <mergeCell ref="D56:E56"/>
    <mergeCell ref="D57:E57"/>
    <mergeCell ref="J57:L57"/>
    <mergeCell ref="M57:O57"/>
    <mergeCell ref="P57:R57"/>
    <mergeCell ref="S57:U57"/>
    <mergeCell ref="D58:E58"/>
    <mergeCell ref="D59:E59"/>
    <mergeCell ref="J59:L59"/>
    <mergeCell ref="M59:O59"/>
    <mergeCell ref="P59:R59"/>
    <mergeCell ref="S59:U59"/>
    <mergeCell ref="V69:V70"/>
    <mergeCell ref="W69:W70"/>
    <mergeCell ref="X69:X71"/>
    <mergeCell ref="D70:E70"/>
    <mergeCell ref="D71:E71"/>
    <mergeCell ref="D72:E72"/>
    <mergeCell ref="D73:E73"/>
    <mergeCell ref="D74:E74"/>
    <mergeCell ref="J74:L74"/>
    <mergeCell ref="M74:O74"/>
    <mergeCell ref="P74:R74"/>
    <mergeCell ref="S74:U74"/>
    <mergeCell ref="V74:V75"/>
    <mergeCell ref="W74:W75"/>
    <mergeCell ref="D75:E75"/>
    <mergeCell ref="J75:L75"/>
    <mergeCell ref="M75:O75"/>
    <mergeCell ref="P75:R75"/>
    <mergeCell ref="S75:U75"/>
    <mergeCell ref="M80:O80"/>
    <mergeCell ref="P80:R80"/>
    <mergeCell ref="S80:U80"/>
    <mergeCell ref="C81:C82"/>
    <mergeCell ref="D81:E81"/>
    <mergeCell ref="D82:E82"/>
    <mergeCell ref="D78:E78"/>
    <mergeCell ref="J78:L78"/>
    <mergeCell ref="M78:O78"/>
    <mergeCell ref="P78:R78"/>
    <mergeCell ref="S78:U78"/>
    <mergeCell ref="D79:E79"/>
    <mergeCell ref="J79:L79"/>
    <mergeCell ref="M79:O79"/>
    <mergeCell ref="P79:R79"/>
    <mergeCell ref="S79:U79"/>
  </mergeCells>
  <printOptions horizontalCentered="1"/>
  <pageMargins left="0.23622047244094491" right="0.23622047244094491" top="0.74803149606299213" bottom="0.74803149606299213" header="0.31496062992125984" footer="0.31496062992125984"/>
  <pageSetup paperSize="9" scale="45" fitToHeight="3" orientation="landscape" horizontalDpi="300" r:id="rId1"/>
  <headerFooter>
    <oddFooter>&amp;L&amp;F&amp;R&amp;A</oddFooter>
  </headerFooter>
  <rowBreaks count="2" manualBreakCount="2">
    <brk id="32" max="16383" man="1"/>
    <brk id="53" max="16383" man="1"/>
  </rowBreaks>
  <drawing r:id="rId2"/>
  <legacyDrawing r:id="rId3"/>
</worksheet>
</file>

<file path=xl/worksheets/sheet3.xml><?xml version="1.0" encoding="utf-8"?>
<worksheet xmlns="http://schemas.openxmlformats.org/spreadsheetml/2006/main" xmlns:r="http://schemas.openxmlformats.org/officeDocument/2006/relationships">
  <sheetPr codeName="Sheet3">
    <pageSetUpPr fitToPage="1"/>
  </sheetPr>
  <dimension ref="A1:L71"/>
  <sheetViews>
    <sheetView view="pageBreakPreview" zoomScale="60" zoomScaleNormal="100" workbookViewId="0">
      <selection activeCell="G18" sqref="G18"/>
    </sheetView>
  </sheetViews>
  <sheetFormatPr defaultRowHeight="15.75"/>
  <cols>
    <col min="1" max="1" width="37" style="3" customWidth="1"/>
    <col min="2" max="2" width="9.88671875" style="1" customWidth="1"/>
    <col min="3" max="3" width="9.88671875" style="3" hidden="1" customWidth="1"/>
    <col min="4" max="4" width="9.88671875" style="1" customWidth="1"/>
    <col min="5" max="5" width="9.88671875" style="2" hidden="1" customWidth="1"/>
    <col min="6" max="6" width="9.88671875" style="1" customWidth="1"/>
    <col min="7" max="7" width="9.88671875" style="2" hidden="1" customWidth="1"/>
    <col min="8" max="245" width="8.88671875" style="3"/>
    <col min="246" max="246" width="37" style="3" customWidth="1"/>
    <col min="247" max="254" width="6.77734375" style="3" customWidth="1"/>
    <col min="255" max="255" width="8" style="3" customWidth="1"/>
    <col min="256" max="261" width="6.77734375" style="3" customWidth="1"/>
    <col min="262" max="262" width="8.44140625" style="3" customWidth="1"/>
    <col min="263" max="263" width="7.21875" style="3" customWidth="1"/>
    <col min="264" max="501" width="8.88671875" style="3"/>
    <col min="502" max="502" width="37" style="3" customWidth="1"/>
    <col min="503" max="510" width="6.77734375" style="3" customWidth="1"/>
    <col min="511" max="511" width="8" style="3" customWidth="1"/>
    <col min="512" max="517" width="6.77734375" style="3" customWidth="1"/>
    <col min="518" max="518" width="8.44140625" style="3" customWidth="1"/>
    <col min="519" max="519" width="7.21875" style="3" customWidth="1"/>
    <col min="520" max="757" width="8.88671875" style="3"/>
    <col min="758" max="758" width="37" style="3" customWidth="1"/>
    <col min="759" max="766" width="6.77734375" style="3" customWidth="1"/>
    <col min="767" max="767" width="8" style="3" customWidth="1"/>
    <col min="768" max="773" width="6.77734375" style="3" customWidth="1"/>
    <col min="774" max="774" width="8.44140625" style="3" customWidth="1"/>
    <col min="775" max="775" width="7.21875" style="3" customWidth="1"/>
    <col min="776" max="1013" width="8.88671875" style="3"/>
    <col min="1014" max="1014" width="37" style="3" customWidth="1"/>
    <col min="1015" max="1022" width="6.77734375" style="3" customWidth="1"/>
    <col min="1023" max="1023" width="8" style="3" customWidth="1"/>
    <col min="1024" max="1029" width="6.77734375" style="3" customWidth="1"/>
    <col min="1030" max="1030" width="8.44140625" style="3" customWidth="1"/>
    <col min="1031" max="1031" width="7.21875" style="3" customWidth="1"/>
    <col min="1032" max="1269" width="8.88671875" style="3"/>
    <col min="1270" max="1270" width="37" style="3" customWidth="1"/>
    <col min="1271" max="1278" width="6.77734375" style="3" customWidth="1"/>
    <col min="1279" max="1279" width="8" style="3" customWidth="1"/>
    <col min="1280" max="1285" width="6.77734375" style="3" customWidth="1"/>
    <col min="1286" max="1286" width="8.44140625" style="3" customWidth="1"/>
    <col min="1287" max="1287" width="7.21875" style="3" customWidth="1"/>
    <col min="1288" max="1525" width="8.88671875" style="3"/>
    <col min="1526" max="1526" width="37" style="3" customWidth="1"/>
    <col min="1527" max="1534" width="6.77734375" style="3" customWidth="1"/>
    <col min="1535" max="1535" width="8" style="3" customWidth="1"/>
    <col min="1536" max="1541" width="6.77734375" style="3" customWidth="1"/>
    <col min="1542" max="1542" width="8.44140625" style="3" customWidth="1"/>
    <col min="1543" max="1543" width="7.21875" style="3" customWidth="1"/>
    <col min="1544" max="1781" width="8.88671875" style="3"/>
    <col min="1782" max="1782" width="37" style="3" customWidth="1"/>
    <col min="1783" max="1790" width="6.77734375" style="3" customWidth="1"/>
    <col min="1791" max="1791" width="8" style="3" customWidth="1"/>
    <col min="1792" max="1797" width="6.77734375" style="3" customWidth="1"/>
    <col min="1798" max="1798" width="8.44140625" style="3" customWidth="1"/>
    <col min="1799" max="1799" width="7.21875" style="3" customWidth="1"/>
    <col min="1800" max="2037" width="8.88671875" style="3"/>
    <col min="2038" max="2038" width="37" style="3" customWidth="1"/>
    <col min="2039" max="2046" width="6.77734375" style="3" customWidth="1"/>
    <col min="2047" max="2047" width="8" style="3" customWidth="1"/>
    <col min="2048" max="2053" width="6.77734375" style="3" customWidth="1"/>
    <col min="2054" max="2054" width="8.44140625" style="3" customWidth="1"/>
    <col min="2055" max="2055" width="7.21875" style="3" customWidth="1"/>
    <col min="2056" max="2293" width="8.88671875" style="3"/>
    <col min="2294" max="2294" width="37" style="3" customWidth="1"/>
    <col min="2295" max="2302" width="6.77734375" style="3" customWidth="1"/>
    <col min="2303" max="2303" width="8" style="3" customWidth="1"/>
    <col min="2304" max="2309" width="6.77734375" style="3" customWidth="1"/>
    <col min="2310" max="2310" width="8.44140625" style="3" customWidth="1"/>
    <col min="2311" max="2311" width="7.21875" style="3" customWidth="1"/>
    <col min="2312" max="2549" width="8.88671875" style="3"/>
    <col min="2550" max="2550" width="37" style="3" customWidth="1"/>
    <col min="2551" max="2558" width="6.77734375" style="3" customWidth="1"/>
    <col min="2559" max="2559" width="8" style="3" customWidth="1"/>
    <col min="2560" max="2565" width="6.77734375" style="3" customWidth="1"/>
    <col min="2566" max="2566" width="8.44140625" style="3" customWidth="1"/>
    <col min="2567" max="2567" width="7.21875" style="3" customWidth="1"/>
    <col min="2568" max="2805" width="8.88671875" style="3"/>
    <col min="2806" max="2806" width="37" style="3" customWidth="1"/>
    <col min="2807" max="2814" width="6.77734375" style="3" customWidth="1"/>
    <col min="2815" max="2815" width="8" style="3" customWidth="1"/>
    <col min="2816" max="2821" width="6.77734375" style="3" customWidth="1"/>
    <col min="2822" max="2822" width="8.44140625" style="3" customWidth="1"/>
    <col min="2823" max="2823" width="7.21875" style="3" customWidth="1"/>
    <col min="2824" max="3061" width="8.88671875" style="3"/>
    <col min="3062" max="3062" width="37" style="3" customWidth="1"/>
    <col min="3063" max="3070" width="6.77734375" style="3" customWidth="1"/>
    <col min="3071" max="3071" width="8" style="3" customWidth="1"/>
    <col min="3072" max="3077" width="6.77734375" style="3" customWidth="1"/>
    <col min="3078" max="3078" width="8.44140625" style="3" customWidth="1"/>
    <col min="3079" max="3079" width="7.21875" style="3" customWidth="1"/>
    <col min="3080" max="3317" width="8.88671875" style="3"/>
    <col min="3318" max="3318" width="37" style="3" customWidth="1"/>
    <col min="3319" max="3326" width="6.77734375" style="3" customWidth="1"/>
    <col min="3327" max="3327" width="8" style="3" customWidth="1"/>
    <col min="3328" max="3333" width="6.77734375" style="3" customWidth="1"/>
    <col min="3334" max="3334" width="8.44140625" style="3" customWidth="1"/>
    <col min="3335" max="3335" width="7.21875" style="3" customWidth="1"/>
    <col min="3336" max="3573" width="8.88671875" style="3"/>
    <col min="3574" max="3574" width="37" style="3" customWidth="1"/>
    <col min="3575" max="3582" width="6.77734375" style="3" customWidth="1"/>
    <col min="3583" max="3583" width="8" style="3" customWidth="1"/>
    <col min="3584" max="3589" width="6.77734375" style="3" customWidth="1"/>
    <col min="3590" max="3590" width="8.44140625" style="3" customWidth="1"/>
    <col min="3591" max="3591" width="7.21875" style="3" customWidth="1"/>
    <col min="3592" max="3829" width="8.88671875" style="3"/>
    <col min="3830" max="3830" width="37" style="3" customWidth="1"/>
    <col min="3831" max="3838" width="6.77734375" style="3" customWidth="1"/>
    <col min="3839" max="3839" width="8" style="3" customWidth="1"/>
    <col min="3840" max="3845" width="6.77734375" style="3" customWidth="1"/>
    <col min="3846" max="3846" width="8.44140625" style="3" customWidth="1"/>
    <col min="3847" max="3847" width="7.21875" style="3" customWidth="1"/>
    <col min="3848" max="4085" width="8.88671875" style="3"/>
    <col min="4086" max="4086" width="37" style="3" customWidth="1"/>
    <col min="4087" max="4094" width="6.77734375" style="3" customWidth="1"/>
    <col min="4095" max="4095" width="8" style="3" customWidth="1"/>
    <col min="4096" max="4101" width="6.77734375" style="3" customWidth="1"/>
    <col min="4102" max="4102" width="8.44140625" style="3" customWidth="1"/>
    <col min="4103" max="4103" width="7.21875" style="3" customWidth="1"/>
    <col min="4104" max="4341" width="8.88671875" style="3"/>
    <col min="4342" max="4342" width="37" style="3" customWidth="1"/>
    <col min="4343" max="4350" width="6.77734375" style="3" customWidth="1"/>
    <col min="4351" max="4351" width="8" style="3" customWidth="1"/>
    <col min="4352" max="4357" width="6.77734375" style="3" customWidth="1"/>
    <col min="4358" max="4358" width="8.44140625" style="3" customWidth="1"/>
    <col min="4359" max="4359" width="7.21875" style="3" customWidth="1"/>
    <col min="4360" max="4597" width="8.88671875" style="3"/>
    <col min="4598" max="4598" width="37" style="3" customWidth="1"/>
    <col min="4599" max="4606" width="6.77734375" style="3" customWidth="1"/>
    <col min="4607" max="4607" width="8" style="3" customWidth="1"/>
    <col min="4608" max="4613" width="6.77734375" style="3" customWidth="1"/>
    <col min="4614" max="4614" width="8.44140625" style="3" customWidth="1"/>
    <col min="4615" max="4615" width="7.21875" style="3" customWidth="1"/>
    <col min="4616" max="4853" width="8.88671875" style="3"/>
    <col min="4854" max="4854" width="37" style="3" customWidth="1"/>
    <col min="4855" max="4862" width="6.77734375" style="3" customWidth="1"/>
    <col min="4863" max="4863" width="8" style="3" customWidth="1"/>
    <col min="4864" max="4869" width="6.77734375" style="3" customWidth="1"/>
    <col min="4870" max="4870" width="8.44140625" style="3" customWidth="1"/>
    <col min="4871" max="4871" width="7.21875" style="3" customWidth="1"/>
    <col min="4872" max="5109" width="8.88671875" style="3"/>
    <col min="5110" max="5110" width="37" style="3" customWidth="1"/>
    <col min="5111" max="5118" width="6.77734375" style="3" customWidth="1"/>
    <col min="5119" max="5119" width="8" style="3" customWidth="1"/>
    <col min="5120" max="5125" width="6.77734375" style="3" customWidth="1"/>
    <col min="5126" max="5126" width="8.44140625" style="3" customWidth="1"/>
    <col min="5127" max="5127" width="7.21875" style="3" customWidth="1"/>
    <col min="5128" max="5365" width="8.88671875" style="3"/>
    <col min="5366" max="5366" width="37" style="3" customWidth="1"/>
    <col min="5367" max="5374" width="6.77734375" style="3" customWidth="1"/>
    <col min="5375" max="5375" width="8" style="3" customWidth="1"/>
    <col min="5376" max="5381" width="6.77734375" style="3" customWidth="1"/>
    <col min="5382" max="5382" width="8.44140625" style="3" customWidth="1"/>
    <col min="5383" max="5383" width="7.21875" style="3" customWidth="1"/>
    <col min="5384" max="5621" width="8.88671875" style="3"/>
    <col min="5622" max="5622" width="37" style="3" customWidth="1"/>
    <col min="5623" max="5630" width="6.77734375" style="3" customWidth="1"/>
    <col min="5631" max="5631" width="8" style="3" customWidth="1"/>
    <col min="5632" max="5637" width="6.77734375" style="3" customWidth="1"/>
    <col min="5638" max="5638" width="8.44140625" style="3" customWidth="1"/>
    <col min="5639" max="5639" width="7.21875" style="3" customWidth="1"/>
    <col min="5640" max="5877" width="8.88671875" style="3"/>
    <col min="5878" max="5878" width="37" style="3" customWidth="1"/>
    <col min="5879" max="5886" width="6.77734375" style="3" customWidth="1"/>
    <col min="5887" max="5887" width="8" style="3" customWidth="1"/>
    <col min="5888" max="5893" width="6.77734375" style="3" customWidth="1"/>
    <col min="5894" max="5894" width="8.44140625" style="3" customWidth="1"/>
    <col min="5895" max="5895" width="7.21875" style="3" customWidth="1"/>
    <col min="5896" max="6133" width="8.88671875" style="3"/>
    <col min="6134" max="6134" width="37" style="3" customWidth="1"/>
    <col min="6135" max="6142" width="6.77734375" style="3" customWidth="1"/>
    <col min="6143" max="6143" width="8" style="3" customWidth="1"/>
    <col min="6144" max="6149" width="6.77734375" style="3" customWidth="1"/>
    <col min="6150" max="6150" width="8.44140625" style="3" customWidth="1"/>
    <col min="6151" max="6151" width="7.21875" style="3" customWidth="1"/>
    <col min="6152" max="6389" width="8.88671875" style="3"/>
    <col min="6390" max="6390" width="37" style="3" customWidth="1"/>
    <col min="6391" max="6398" width="6.77734375" style="3" customWidth="1"/>
    <col min="6399" max="6399" width="8" style="3" customWidth="1"/>
    <col min="6400" max="6405" width="6.77734375" style="3" customWidth="1"/>
    <col min="6406" max="6406" width="8.44140625" style="3" customWidth="1"/>
    <col min="6407" max="6407" width="7.21875" style="3" customWidth="1"/>
    <col min="6408" max="6645" width="8.88671875" style="3"/>
    <col min="6646" max="6646" width="37" style="3" customWidth="1"/>
    <col min="6647" max="6654" width="6.77734375" style="3" customWidth="1"/>
    <col min="6655" max="6655" width="8" style="3" customWidth="1"/>
    <col min="6656" max="6661" width="6.77734375" style="3" customWidth="1"/>
    <col min="6662" max="6662" width="8.44140625" style="3" customWidth="1"/>
    <col min="6663" max="6663" width="7.21875" style="3" customWidth="1"/>
    <col min="6664" max="6901" width="8.88671875" style="3"/>
    <col min="6902" max="6902" width="37" style="3" customWidth="1"/>
    <col min="6903" max="6910" width="6.77734375" style="3" customWidth="1"/>
    <col min="6911" max="6911" width="8" style="3" customWidth="1"/>
    <col min="6912" max="6917" width="6.77734375" style="3" customWidth="1"/>
    <col min="6918" max="6918" width="8.44140625" style="3" customWidth="1"/>
    <col min="6919" max="6919" width="7.21875" style="3" customWidth="1"/>
    <col min="6920" max="7157" width="8.88671875" style="3"/>
    <col min="7158" max="7158" width="37" style="3" customWidth="1"/>
    <col min="7159" max="7166" width="6.77734375" style="3" customWidth="1"/>
    <col min="7167" max="7167" width="8" style="3" customWidth="1"/>
    <col min="7168" max="7173" width="6.77734375" style="3" customWidth="1"/>
    <col min="7174" max="7174" width="8.44140625" style="3" customWidth="1"/>
    <col min="7175" max="7175" width="7.21875" style="3" customWidth="1"/>
    <col min="7176" max="7413" width="8.88671875" style="3"/>
    <col min="7414" max="7414" width="37" style="3" customWidth="1"/>
    <col min="7415" max="7422" width="6.77734375" style="3" customWidth="1"/>
    <col min="7423" max="7423" width="8" style="3" customWidth="1"/>
    <col min="7424" max="7429" width="6.77734375" style="3" customWidth="1"/>
    <col min="7430" max="7430" width="8.44140625" style="3" customWidth="1"/>
    <col min="7431" max="7431" width="7.21875" style="3" customWidth="1"/>
    <col min="7432" max="7669" width="8.88671875" style="3"/>
    <col min="7670" max="7670" width="37" style="3" customWidth="1"/>
    <col min="7671" max="7678" width="6.77734375" style="3" customWidth="1"/>
    <col min="7679" max="7679" width="8" style="3" customWidth="1"/>
    <col min="7680" max="7685" width="6.77734375" style="3" customWidth="1"/>
    <col min="7686" max="7686" width="8.44140625" style="3" customWidth="1"/>
    <col min="7687" max="7687" width="7.21875" style="3" customWidth="1"/>
    <col min="7688" max="7925" width="8.88671875" style="3"/>
    <col min="7926" max="7926" width="37" style="3" customWidth="1"/>
    <col min="7927" max="7934" width="6.77734375" style="3" customWidth="1"/>
    <col min="7935" max="7935" width="8" style="3" customWidth="1"/>
    <col min="7936" max="7941" width="6.77734375" style="3" customWidth="1"/>
    <col min="7942" max="7942" width="8.44140625" style="3" customWidth="1"/>
    <col min="7943" max="7943" width="7.21875" style="3" customWidth="1"/>
    <col min="7944" max="8181" width="8.88671875" style="3"/>
    <col min="8182" max="8182" width="37" style="3" customWidth="1"/>
    <col min="8183" max="8190" width="6.77734375" style="3" customWidth="1"/>
    <col min="8191" max="8191" width="8" style="3" customWidth="1"/>
    <col min="8192" max="8197" width="6.77734375" style="3" customWidth="1"/>
    <col min="8198" max="8198" width="8.44140625" style="3" customWidth="1"/>
    <col min="8199" max="8199" width="7.21875" style="3" customWidth="1"/>
    <col min="8200" max="8437" width="8.88671875" style="3"/>
    <col min="8438" max="8438" width="37" style="3" customWidth="1"/>
    <col min="8439" max="8446" width="6.77734375" style="3" customWidth="1"/>
    <col min="8447" max="8447" width="8" style="3" customWidth="1"/>
    <col min="8448" max="8453" width="6.77734375" style="3" customWidth="1"/>
    <col min="8454" max="8454" width="8.44140625" style="3" customWidth="1"/>
    <col min="8455" max="8455" width="7.21875" style="3" customWidth="1"/>
    <col min="8456" max="8693" width="8.88671875" style="3"/>
    <col min="8694" max="8694" width="37" style="3" customWidth="1"/>
    <col min="8695" max="8702" width="6.77734375" style="3" customWidth="1"/>
    <col min="8703" max="8703" width="8" style="3" customWidth="1"/>
    <col min="8704" max="8709" width="6.77734375" style="3" customWidth="1"/>
    <col min="8710" max="8710" width="8.44140625" style="3" customWidth="1"/>
    <col min="8711" max="8711" width="7.21875" style="3" customWidth="1"/>
    <col min="8712" max="8949" width="8.88671875" style="3"/>
    <col min="8950" max="8950" width="37" style="3" customWidth="1"/>
    <col min="8951" max="8958" width="6.77734375" style="3" customWidth="1"/>
    <col min="8959" max="8959" width="8" style="3" customWidth="1"/>
    <col min="8960" max="8965" width="6.77734375" style="3" customWidth="1"/>
    <col min="8966" max="8966" width="8.44140625" style="3" customWidth="1"/>
    <col min="8967" max="8967" width="7.21875" style="3" customWidth="1"/>
    <col min="8968" max="9205" width="8.88671875" style="3"/>
    <col min="9206" max="9206" width="37" style="3" customWidth="1"/>
    <col min="9207" max="9214" width="6.77734375" style="3" customWidth="1"/>
    <col min="9215" max="9215" width="8" style="3" customWidth="1"/>
    <col min="9216" max="9221" width="6.77734375" style="3" customWidth="1"/>
    <col min="9222" max="9222" width="8.44140625" style="3" customWidth="1"/>
    <col min="9223" max="9223" width="7.21875" style="3" customWidth="1"/>
    <col min="9224" max="9461" width="8.88671875" style="3"/>
    <col min="9462" max="9462" width="37" style="3" customWidth="1"/>
    <col min="9463" max="9470" width="6.77734375" style="3" customWidth="1"/>
    <col min="9471" max="9471" width="8" style="3" customWidth="1"/>
    <col min="9472" max="9477" width="6.77734375" style="3" customWidth="1"/>
    <col min="9478" max="9478" width="8.44140625" style="3" customWidth="1"/>
    <col min="9479" max="9479" width="7.21875" style="3" customWidth="1"/>
    <col min="9480" max="9717" width="8.88671875" style="3"/>
    <col min="9718" max="9718" width="37" style="3" customWidth="1"/>
    <col min="9719" max="9726" width="6.77734375" style="3" customWidth="1"/>
    <col min="9727" max="9727" width="8" style="3" customWidth="1"/>
    <col min="9728" max="9733" width="6.77734375" style="3" customWidth="1"/>
    <col min="9734" max="9734" width="8.44140625" style="3" customWidth="1"/>
    <col min="9735" max="9735" width="7.21875" style="3" customWidth="1"/>
    <col min="9736" max="9973" width="8.88671875" style="3"/>
    <col min="9974" max="9974" width="37" style="3" customWidth="1"/>
    <col min="9975" max="9982" width="6.77734375" style="3" customWidth="1"/>
    <col min="9983" max="9983" width="8" style="3" customWidth="1"/>
    <col min="9984" max="9989" width="6.77734375" style="3" customWidth="1"/>
    <col min="9990" max="9990" width="8.44140625" style="3" customWidth="1"/>
    <col min="9991" max="9991" width="7.21875" style="3" customWidth="1"/>
    <col min="9992" max="10229" width="8.88671875" style="3"/>
    <col min="10230" max="10230" width="37" style="3" customWidth="1"/>
    <col min="10231" max="10238" width="6.77734375" style="3" customWidth="1"/>
    <col min="10239" max="10239" width="8" style="3" customWidth="1"/>
    <col min="10240" max="10245" width="6.77734375" style="3" customWidth="1"/>
    <col min="10246" max="10246" width="8.44140625" style="3" customWidth="1"/>
    <col min="10247" max="10247" width="7.21875" style="3" customWidth="1"/>
    <col min="10248" max="10485" width="8.88671875" style="3"/>
    <col min="10486" max="10486" width="37" style="3" customWidth="1"/>
    <col min="10487" max="10494" width="6.77734375" style="3" customWidth="1"/>
    <col min="10495" max="10495" width="8" style="3" customWidth="1"/>
    <col min="10496" max="10501" width="6.77734375" style="3" customWidth="1"/>
    <col min="10502" max="10502" width="8.44140625" style="3" customWidth="1"/>
    <col min="10503" max="10503" width="7.21875" style="3" customWidth="1"/>
    <col min="10504" max="10741" width="8.88671875" style="3"/>
    <col min="10742" max="10742" width="37" style="3" customWidth="1"/>
    <col min="10743" max="10750" width="6.77734375" style="3" customWidth="1"/>
    <col min="10751" max="10751" width="8" style="3" customWidth="1"/>
    <col min="10752" max="10757" width="6.77734375" style="3" customWidth="1"/>
    <col min="10758" max="10758" width="8.44140625" style="3" customWidth="1"/>
    <col min="10759" max="10759" width="7.21875" style="3" customWidth="1"/>
    <col min="10760" max="10997" width="8.88671875" style="3"/>
    <col min="10998" max="10998" width="37" style="3" customWidth="1"/>
    <col min="10999" max="11006" width="6.77734375" style="3" customWidth="1"/>
    <col min="11007" max="11007" width="8" style="3" customWidth="1"/>
    <col min="11008" max="11013" width="6.77734375" style="3" customWidth="1"/>
    <col min="11014" max="11014" width="8.44140625" style="3" customWidth="1"/>
    <col min="11015" max="11015" width="7.21875" style="3" customWidth="1"/>
    <col min="11016" max="11253" width="8.88671875" style="3"/>
    <col min="11254" max="11254" width="37" style="3" customWidth="1"/>
    <col min="11255" max="11262" width="6.77734375" style="3" customWidth="1"/>
    <col min="11263" max="11263" width="8" style="3" customWidth="1"/>
    <col min="11264" max="11269" width="6.77734375" style="3" customWidth="1"/>
    <col min="11270" max="11270" width="8.44140625" style="3" customWidth="1"/>
    <col min="11271" max="11271" width="7.21875" style="3" customWidth="1"/>
    <col min="11272" max="11509" width="8.88671875" style="3"/>
    <col min="11510" max="11510" width="37" style="3" customWidth="1"/>
    <col min="11511" max="11518" width="6.77734375" style="3" customWidth="1"/>
    <col min="11519" max="11519" width="8" style="3" customWidth="1"/>
    <col min="11520" max="11525" width="6.77734375" style="3" customWidth="1"/>
    <col min="11526" max="11526" width="8.44140625" style="3" customWidth="1"/>
    <col min="11527" max="11527" width="7.21875" style="3" customWidth="1"/>
    <col min="11528" max="11765" width="8.88671875" style="3"/>
    <col min="11766" max="11766" width="37" style="3" customWidth="1"/>
    <col min="11767" max="11774" width="6.77734375" style="3" customWidth="1"/>
    <col min="11775" max="11775" width="8" style="3" customWidth="1"/>
    <col min="11776" max="11781" width="6.77734375" style="3" customWidth="1"/>
    <col min="11782" max="11782" width="8.44140625" style="3" customWidth="1"/>
    <col min="11783" max="11783" width="7.21875" style="3" customWidth="1"/>
    <col min="11784" max="12021" width="8.88671875" style="3"/>
    <col min="12022" max="12022" width="37" style="3" customWidth="1"/>
    <col min="12023" max="12030" width="6.77734375" style="3" customWidth="1"/>
    <col min="12031" max="12031" width="8" style="3" customWidth="1"/>
    <col min="12032" max="12037" width="6.77734375" style="3" customWidth="1"/>
    <col min="12038" max="12038" width="8.44140625" style="3" customWidth="1"/>
    <col min="12039" max="12039" width="7.21875" style="3" customWidth="1"/>
    <col min="12040" max="12277" width="8.88671875" style="3"/>
    <col min="12278" max="12278" width="37" style="3" customWidth="1"/>
    <col min="12279" max="12286" width="6.77734375" style="3" customWidth="1"/>
    <col min="12287" max="12287" width="8" style="3" customWidth="1"/>
    <col min="12288" max="12293" width="6.77734375" style="3" customWidth="1"/>
    <col min="12294" max="12294" width="8.44140625" style="3" customWidth="1"/>
    <col min="12295" max="12295" width="7.21875" style="3" customWidth="1"/>
    <col min="12296" max="12533" width="8.88671875" style="3"/>
    <col min="12534" max="12534" width="37" style="3" customWidth="1"/>
    <col min="12535" max="12542" width="6.77734375" style="3" customWidth="1"/>
    <col min="12543" max="12543" width="8" style="3" customWidth="1"/>
    <col min="12544" max="12549" width="6.77734375" style="3" customWidth="1"/>
    <col min="12550" max="12550" width="8.44140625" style="3" customWidth="1"/>
    <col min="12551" max="12551" width="7.21875" style="3" customWidth="1"/>
    <col min="12552" max="12789" width="8.88671875" style="3"/>
    <col min="12790" max="12790" width="37" style="3" customWidth="1"/>
    <col min="12791" max="12798" width="6.77734375" style="3" customWidth="1"/>
    <col min="12799" max="12799" width="8" style="3" customWidth="1"/>
    <col min="12800" max="12805" width="6.77734375" style="3" customWidth="1"/>
    <col min="12806" max="12806" width="8.44140625" style="3" customWidth="1"/>
    <col min="12807" max="12807" width="7.21875" style="3" customWidth="1"/>
    <col min="12808" max="13045" width="8.88671875" style="3"/>
    <col min="13046" max="13046" width="37" style="3" customWidth="1"/>
    <col min="13047" max="13054" width="6.77734375" style="3" customWidth="1"/>
    <col min="13055" max="13055" width="8" style="3" customWidth="1"/>
    <col min="13056" max="13061" width="6.77734375" style="3" customWidth="1"/>
    <col min="13062" max="13062" width="8.44140625" style="3" customWidth="1"/>
    <col min="13063" max="13063" width="7.21875" style="3" customWidth="1"/>
    <col min="13064" max="13301" width="8.88671875" style="3"/>
    <col min="13302" max="13302" width="37" style="3" customWidth="1"/>
    <col min="13303" max="13310" width="6.77734375" style="3" customWidth="1"/>
    <col min="13311" max="13311" width="8" style="3" customWidth="1"/>
    <col min="13312" max="13317" width="6.77734375" style="3" customWidth="1"/>
    <col min="13318" max="13318" width="8.44140625" style="3" customWidth="1"/>
    <col min="13319" max="13319" width="7.21875" style="3" customWidth="1"/>
    <col min="13320" max="13557" width="8.88671875" style="3"/>
    <col min="13558" max="13558" width="37" style="3" customWidth="1"/>
    <col min="13559" max="13566" width="6.77734375" style="3" customWidth="1"/>
    <col min="13567" max="13567" width="8" style="3" customWidth="1"/>
    <col min="13568" max="13573" width="6.77734375" style="3" customWidth="1"/>
    <col min="13574" max="13574" width="8.44140625" style="3" customWidth="1"/>
    <col min="13575" max="13575" width="7.21875" style="3" customWidth="1"/>
    <col min="13576" max="13813" width="8.88671875" style="3"/>
    <col min="13814" max="13814" width="37" style="3" customWidth="1"/>
    <col min="13815" max="13822" width="6.77734375" style="3" customWidth="1"/>
    <col min="13823" max="13823" width="8" style="3" customWidth="1"/>
    <col min="13824" max="13829" width="6.77734375" style="3" customWidth="1"/>
    <col min="13830" max="13830" width="8.44140625" style="3" customWidth="1"/>
    <col min="13831" max="13831" width="7.21875" style="3" customWidth="1"/>
    <col min="13832" max="14069" width="8.88671875" style="3"/>
    <col min="14070" max="14070" width="37" style="3" customWidth="1"/>
    <col min="14071" max="14078" width="6.77734375" style="3" customWidth="1"/>
    <col min="14079" max="14079" width="8" style="3" customWidth="1"/>
    <col min="14080" max="14085" width="6.77734375" style="3" customWidth="1"/>
    <col min="14086" max="14086" width="8.44140625" style="3" customWidth="1"/>
    <col min="14087" max="14087" width="7.21875" style="3" customWidth="1"/>
    <col min="14088" max="14325" width="8.88671875" style="3"/>
    <col min="14326" max="14326" width="37" style="3" customWidth="1"/>
    <col min="14327" max="14334" width="6.77734375" style="3" customWidth="1"/>
    <col min="14335" max="14335" width="8" style="3" customWidth="1"/>
    <col min="14336" max="14341" width="6.77734375" style="3" customWidth="1"/>
    <col min="14342" max="14342" width="8.44140625" style="3" customWidth="1"/>
    <col min="14343" max="14343" width="7.21875" style="3" customWidth="1"/>
    <col min="14344" max="14581" width="8.88671875" style="3"/>
    <col min="14582" max="14582" width="37" style="3" customWidth="1"/>
    <col min="14583" max="14590" width="6.77734375" style="3" customWidth="1"/>
    <col min="14591" max="14591" width="8" style="3" customWidth="1"/>
    <col min="14592" max="14597" width="6.77734375" style="3" customWidth="1"/>
    <col min="14598" max="14598" width="8.44140625" style="3" customWidth="1"/>
    <col min="14599" max="14599" width="7.21875" style="3" customWidth="1"/>
    <col min="14600" max="14837" width="8.88671875" style="3"/>
    <col min="14838" max="14838" width="37" style="3" customWidth="1"/>
    <col min="14839" max="14846" width="6.77734375" style="3" customWidth="1"/>
    <col min="14847" max="14847" width="8" style="3" customWidth="1"/>
    <col min="14848" max="14853" width="6.77734375" style="3" customWidth="1"/>
    <col min="14854" max="14854" width="8.44140625" style="3" customWidth="1"/>
    <col min="14855" max="14855" width="7.21875" style="3" customWidth="1"/>
    <col min="14856" max="15093" width="8.88671875" style="3"/>
    <col min="15094" max="15094" width="37" style="3" customWidth="1"/>
    <col min="15095" max="15102" width="6.77734375" style="3" customWidth="1"/>
    <col min="15103" max="15103" width="8" style="3" customWidth="1"/>
    <col min="15104" max="15109" width="6.77734375" style="3" customWidth="1"/>
    <col min="15110" max="15110" width="8.44140625" style="3" customWidth="1"/>
    <col min="15111" max="15111" width="7.21875" style="3" customWidth="1"/>
    <col min="15112" max="15349" width="8.88671875" style="3"/>
    <col min="15350" max="15350" width="37" style="3" customWidth="1"/>
    <col min="15351" max="15358" width="6.77734375" style="3" customWidth="1"/>
    <col min="15359" max="15359" width="8" style="3" customWidth="1"/>
    <col min="15360" max="15365" width="6.77734375" style="3" customWidth="1"/>
    <col min="15366" max="15366" width="8.44140625" style="3" customWidth="1"/>
    <col min="15367" max="15367" width="7.21875" style="3" customWidth="1"/>
    <col min="15368" max="15605" width="8.88671875" style="3"/>
    <col min="15606" max="15606" width="37" style="3" customWidth="1"/>
    <col min="15607" max="15614" width="6.77734375" style="3" customWidth="1"/>
    <col min="15615" max="15615" width="8" style="3" customWidth="1"/>
    <col min="15616" max="15621" width="6.77734375" style="3" customWidth="1"/>
    <col min="15622" max="15622" width="8.44140625" style="3" customWidth="1"/>
    <col min="15623" max="15623" width="7.21875" style="3" customWidth="1"/>
    <col min="15624" max="15861" width="8.88671875" style="3"/>
    <col min="15862" max="15862" width="37" style="3" customWidth="1"/>
    <col min="15863" max="15870" width="6.77734375" style="3" customWidth="1"/>
    <col min="15871" max="15871" width="8" style="3" customWidth="1"/>
    <col min="15872" max="15877" width="6.77734375" style="3" customWidth="1"/>
    <col min="15878" max="15878" width="8.44140625" style="3" customWidth="1"/>
    <col min="15879" max="15879" width="7.21875" style="3" customWidth="1"/>
    <col min="15880" max="16117" width="8.88671875" style="3"/>
    <col min="16118" max="16118" width="37" style="3" customWidth="1"/>
    <col min="16119" max="16126" width="6.77734375" style="3" customWidth="1"/>
    <col min="16127" max="16127" width="8" style="3" customWidth="1"/>
    <col min="16128" max="16133" width="6.77734375" style="3" customWidth="1"/>
    <col min="16134" max="16134" width="8.44140625" style="3" customWidth="1"/>
    <col min="16135" max="16135" width="7.21875" style="3" customWidth="1"/>
    <col min="16136" max="16384" width="8.88671875" style="3"/>
  </cols>
  <sheetData>
    <row r="1" spans="1:12">
      <c r="A1" s="116" t="s">
        <v>1133</v>
      </c>
    </row>
    <row r="2" spans="1:12">
      <c r="A2" s="116"/>
    </row>
    <row r="3" spans="1:12">
      <c r="A3" s="4" t="s">
        <v>153</v>
      </c>
      <c r="B3" s="4" t="s">
        <v>577</v>
      </c>
    </row>
    <row r="4" spans="1:12" ht="18" customHeight="1"/>
    <row r="5" spans="1:12" ht="51" customHeight="1">
      <c r="A5" s="5"/>
      <c r="B5" s="939" t="s">
        <v>31</v>
      </c>
      <c r="C5" s="940"/>
      <c r="D5" s="941" t="s">
        <v>32</v>
      </c>
      <c r="E5" s="940"/>
      <c r="F5" s="941" t="s">
        <v>33</v>
      </c>
      <c r="G5" s="942"/>
    </row>
    <row r="6" spans="1:12" ht="31.5">
      <c r="A6" s="6"/>
      <c r="B6" s="7" t="s">
        <v>1</v>
      </c>
      <c r="C6" s="8" t="s">
        <v>2</v>
      </c>
      <c r="D6" s="9" t="s">
        <v>1</v>
      </c>
      <c r="E6" s="10" t="s">
        <v>2</v>
      </c>
      <c r="F6" s="9" t="s">
        <v>1</v>
      </c>
      <c r="G6" s="221" t="s">
        <v>2</v>
      </c>
    </row>
    <row r="7" spans="1:12">
      <c r="A7" s="11" t="s">
        <v>3</v>
      </c>
      <c r="B7" s="7"/>
      <c r="C7" s="12"/>
      <c r="D7" s="9"/>
      <c r="E7" s="12"/>
      <c r="F7" s="9"/>
      <c r="G7" s="222"/>
    </row>
    <row r="8" spans="1:12">
      <c r="A8" s="11"/>
      <c r="B8" s="13"/>
      <c r="C8" s="14"/>
      <c r="D8" s="15"/>
      <c r="E8" s="14"/>
      <c r="F8" s="15"/>
      <c r="G8" s="223"/>
    </row>
    <row r="9" spans="1:12">
      <c r="A9" s="11" t="s">
        <v>4</v>
      </c>
      <c r="B9" s="16">
        <v>937</v>
      </c>
      <c r="C9" s="17"/>
      <c r="D9" s="15">
        <v>937</v>
      </c>
      <c r="E9" s="17"/>
      <c r="F9" s="15">
        <v>937</v>
      </c>
      <c r="G9" s="224"/>
    </row>
    <row r="10" spans="1:12">
      <c r="A10" s="11" t="s">
        <v>5</v>
      </c>
      <c r="B10" s="16">
        <v>241</v>
      </c>
      <c r="C10" s="17"/>
      <c r="D10" s="15">
        <v>241</v>
      </c>
      <c r="E10" s="17"/>
      <c r="F10" s="15">
        <v>241</v>
      </c>
      <c r="G10" s="224"/>
      <c r="I10" s="18"/>
      <c r="J10" s="19"/>
      <c r="K10" s="19"/>
      <c r="L10" s="19"/>
    </row>
    <row r="11" spans="1:12">
      <c r="A11" s="11" t="s">
        <v>6</v>
      </c>
      <c r="B11" s="20">
        <f>SUM(B9:B10)</f>
        <v>1178</v>
      </c>
      <c r="C11" s="21"/>
      <c r="D11" s="20">
        <f>SUM(D9:D10)</f>
        <v>1178</v>
      </c>
      <c r="E11" s="21"/>
      <c r="F11" s="20">
        <f>SUM(F9:F10)</f>
        <v>1178</v>
      </c>
      <c r="G11" s="225"/>
      <c r="I11" s="19"/>
      <c r="J11" s="19"/>
      <c r="K11" s="19"/>
      <c r="L11" s="19"/>
    </row>
    <row r="12" spans="1:12">
      <c r="A12" s="11" t="s">
        <v>7</v>
      </c>
      <c r="B12" s="22">
        <v>813.40099999999995</v>
      </c>
      <c r="C12" s="274"/>
      <c r="D12" s="22">
        <v>813.40099999999995</v>
      </c>
      <c r="E12" s="22">
        <v>813.40099999999995</v>
      </c>
      <c r="F12" s="22">
        <v>813.40099999999995</v>
      </c>
      <c r="G12" s="226"/>
      <c r="I12" s="19"/>
      <c r="J12" s="19"/>
      <c r="K12" s="19"/>
      <c r="L12" s="19"/>
    </row>
    <row r="13" spans="1:12">
      <c r="A13" s="23" t="s">
        <v>8</v>
      </c>
      <c r="B13" s="16" t="s">
        <v>8</v>
      </c>
      <c r="C13" s="24"/>
      <c r="D13" s="25"/>
      <c r="E13" s="24"/>
      <c r="F13" s="25"/>
      <c r="G13" s="227"/>
      <c r="I13" s="26"/>
      <c r="J13" s="26"/>
      <c r="K13" s="19"/>
      <c r="L13" s="19"/>
    </row>
    <row r="14" spans="1:12">
      <c r="A14" s="11" t="s">
        <v>9</v>
      </c>
      <c r="B14" s="13">
        <v>15</v>
      </c>
      <c r="C14" s="14">
        <f>+B14/$B$12</f>
        <v>1.8441088712701361E-2</v>
      </c>
      <c r="D14" s="275">
        <f>+B62</f>
        <v>26.1</v>
      </c>
      <c r="E14" s="14">
        <f>+D14/$D$12</f>
        <v>3.2087494360100374E-2</v>
      </c>
      <c r="F14" s="13">
        <f>+D62</f>
        <v>29.349999999999994</v>
      </c>
      <c r="G14" s="223">
        <f>+F14/$F$12</f>
        <v>3.6083063581185661E-2</v>
      </c>
      <c r="I14" s="26"/>
      <c r="J14" s="26"/>
      <c r="K14" s="19"/>
      <c r="L14" s="19"/>
    </row>
    <row r="15" spans="1:12">
      <c r="A15" s="11" t="s">
        <v>10</v>
      </c>
      <c r="B15" s="13"/>
      <c r="C15" s="14">
        <f>+B15/$B$12</f>
        <v>0</v>
      </c>
      <c r="D15" s="13"/>
      <c r="E15" s="14">
        <f>+D15/$D$12</f>
        <v>0</v>
      </c>
      <c r="F15" s="13"/>
      <c r="G15" s="223">
        <f>+F15/$F$12</f>
        <v>0</v>
      </c>
      <c r="I15" s="26"/>
      <c r="J15" s="26"/>
      <c r="K15" s="19"/>
      <c r="L15" s="19"/>
    </row>
    <row r="16" spans="1:12">
      <c r="A16" s="11" t="s">
        <v>11</v>
      </c>
      <c r="B16" s="13"/>
      <c r="C16" s="14"/>
      <c r="D16" s="13"/>
      <c r="E16" s="14"/>
      <c r="F16" s="13"/>
      <c r="G16" s="223"/>
      <c r="I16" s="26"/>
      <c r="J16" s="26"/>
      <c r="K16" s="19"/>
      <c r="L16" s="19"/>
    </row>
    <row r="17" spans="1:12">
      <c r="A17" s="27" t="s">
        <v>12</v>
      </c>
      <c r="B17" s="13"/>
      <c r="C17" s="14"/>
      <c r="D17" s="13"/>
      <c r="E17" s="14"/>
      <c r="F17" s="13"/>
      <c r="G17" s="223"/>
      <c r="I17" s="26"/>
      <c r="J17" s="26"/>
      <c r="K17" s="19"/>
      <c r="L17" s="19"/>
    </row>
    <row r="18" spans="1:12">
      <c r="A18" s="28" t="s">
        <v>13</v>
      </c>
      <c r="B18" s="30">
        <v>10</v>
      </c>
      <c r="C18" s="14">
        <f t="shared" ref="C18:C25" si="0">+B18/$B$12</f>
        <v>1.2294059141800909E-2</v>
      </c>
      <c r="D18" s="30">
        <v>9</v>
      </c>
      <c r="E18" s="14">
        <f t="shared" ref="E18:E25" si="1">+D18/$D$12</f>
        <v>1.1064653227620817E-2</v>
      </c>
      <c r="F18" s="30">
        <v>8</v>
      </c>
      <c r="G18" s="223">
        <f t="shared" ref="G18:G25" si="2">+F18/$F$12</f>
        <v>9.8352473134407266E-3</v>
      </c>
      <c r="I18" s="29"/>
      <c r="J18" s="26"/>
      <c r="K18" s="19"/>
      <c r="L18" s="19"/>
    </row>
    <row r="19" spans="1:12">
      <c r="A19" s="28" t="s">
        <v>14</v>
      </c>
      <c r="B19" s="30">
        <v>0</v>
      </c>
      <c r="C19" s="14">
        <f t="shared" si="0"/>
        <v>0</v>
      </c>
      <c r="D19" s="30">
        <v>0</v>
      </c>
      <c r="E19" s="14">
        <f t="shared" si="1"/>
        <v>0</v>
      </c>
      <c r="F19" s="30">
        <v>0</v>
      </c>
      <c r="G19" s="223">
        <f t="shared" si="2"/>
        <v>0</v>
      </c>
      <c r="I19" s="29"/>
      <c r="J19" s="26"/>
      <c r="K19" s="19"/>
      <c r="L19" s="19"/>
    </row>
    <row r="20" spans="1:12">
      <c r="A20" s="28" t="s">
        <v>15</v>
      </c>
      <c r="B20" s="30">
        <v>3</v>
      </c>
      <c r="C20" s="14">
        <f t="shared" si="0"/>
        <v>3.6882177425402725E-3</v>
      </c>
      <c r="D20" s="30">
        <v>3</v>
      </c>
      <c r="E20" s="14">
        <f t="shared" si="1"/>
        <v>3.6882177425402725E-3</v>
      </c>
      <c r="F20" s="30">
        <v>3</v>
      </c>
      <c r="G20" s="223">
        <f t="shared" si="2"/>
        <v>3.6882177425402725E-3</v>
      </c>
      <c r="I20" s="29"/>
      <c r="J20" s="26"/>
      <c r="K20" s="19"/>
      <c r="L20" s="19"/>
    </row>
    <row r="21" spans="1:12">
      <c r="A21" s="28" t="s">
        <v>16</v>
      </c>
      <c r="B21" s="30">
        <v>0.2</v>
      </c>
      <c r="C21" s="14">
        <f t="shared" si="0"/>
        <v>2.4588118283601818E-4</v>
      </c>
      <c r="D21" s="30">
        <v>0</v>
      </c>
      <c r="E21" s="14">
        <f t="shared" si="1"/>
        <v>0</v>
      </c>
      <c r="F21" s="30">
        <v>0</v>
      </c>
      <c r="G21" s="223">
        <f t="shared" si="2"/>
        <v>0</v>
      </c>
      <c r="I21" s="29"/>
      <c r="J21" s="26"/>
      <c r="K21" s="19"/>
      <c r="L21" s="19"/>
    </row>
    <row r="22" spans="1:12">
      <c r="A22" s="28" t="s">
        <v>17</v>
      </c>
      <c r="B22" s="30">
        <v>0.8</v>
      </c>
      <c r="C22" s="14">
        <f t="shared" si="0"/>
        <v>9.835247313440727E-4</v>
      </c>
      <c r="D22" s="30">
        <v>1</v>
      </c>
      <c r="E22" s="14">
        <f t="shared" si="1"/>
        <v>1.2294059141800908E-3</v>
      </c>
      <c r="F22" s="30">
        <v>1</v>
      </c>
      <c r="G22" s="223">
        <f t="shared" si="2"/>
        <v>1.2294059141800908E-3</v>
      </c>
      <c r="I22" s="29"/>
      <c r="J22" s="26"/>
      <c r="K22" s="19"/>
      <c r="L22" s="19"/>
    </row>
    <row r="23" spans="1:12">
      <c r="A23" s="28" t="s">
        <v>18</v>
      </c>
      <c r="B23" s="30">
        <v>1.5</v>
      </c>
      <c r="C23" s="14">
        <f t="shared" si="0"/>
        <v>1.8441088712701362E-3</v>
      </c>
      <c r="D23" s="273">
        <v>1.75</v>
      </c>
      <c r="E23" s="14">
        <f t="shared" si="1"/>
        <v>2.151460349815159E-3</v>
      </c>
      <c r="F23" s="273">
        <v>1.75</v>
      </c>
      <c r="G23" s="223">
        <f t="shared" si="2"/>
        <v>2.151460349815159E-3</v>
      </c>
      <c r="I23" s="29"/>
      <c r="J23" s="26"/>
      <c r="K23" s="19"/>
      <c r="L23" s="19"/>
    </row>
    <row r="24" spans="1:12">
      <c r="A24" s="28" t="s">
        <v>19</v>
      </c>
      <c r="B24" s="30">
        <v>0.5</v>
      </c>
      <c r="C24" s="14">
        <f t="shared" si="0"/>
        <v>6.1470295709004541E-4</v>
      </c>
      <c r="D24" s="273">
        <v>0.25</v>
      </c>
      <c r="E24" s="14">
        <f t="shared" si="1"/>
        <v>3.0735147854502271E-4</v>
      </c>
      <c r="F24" s="273">
        <v>0.25</v>
      </c>
      <c r="G24" s="223">
        <f t="shared" si="2"/>
        <v>3.0735147854502271E-4</v>
      </c>
      <c r="I24" s="29"/>
      <c r="J24" s="26"/>
      <c r="K24" s="19"/>
      <c r="L24" s="19"/>
    </row>
    <row r="25" spans="1:12">
      <c r="A25" s="28" t="s">
        <v>20</v>
      </c>
      <c r="B25" s="30"/>
      <c r="C25" s="14">
        <f t="shared" si="0"/>
        <v>0</v>
      </c>
      <c r="D25" s="30"/>
      <c r="E25" s="14">
        <f t="shared" si="1"/>
        <v>0</v>
      </c>
      <c r="F25" s="30"/>
      <c r="G25" s="223">
        <f t="shared" si="2"/>
        <v>0</v>
      </c>
      <c r="I25" s="29"/>
      <c r="J25" s="26"/>
      <c r="K25" s="19"/>
      <c r="L25" s="19"/>
    </row>
    <row r="26" spans="1:12">
      <c r="A26" s="11" t="s">
        <v>21</v>
      </c>
      <c r="B26" s="40">
        <f>SUM(B18:B25)</f>
        <v>16</v>
      </c>
      <c r="C26" s="41">
        <f t="shared" ref="C26:G26" si="3">SUM(C18:C25)</f>
        <v>1.967049462688145E-2</v>
      </c>
      <c r="D26" s="40">
        <f t="shared" si="3"/>
        <v>15</v>
      </c>
      <c r="E26" s="41">
        <f t="shared" si="3"/>
        <v>1.8441088712701365E-2</v>
      </c>
      <c r="F26" s="40">
        <f t="shared" si="3"/>
        <v>14</v>
      </c>
      <c r="G26" s="41">
        <f t="shared" si="3"/>
        <v>1.7211682798521272E-2</v>
      </c>
      <c r="I26" s="26"/>
      <c r="J26" s="26"/>
      <c r="K26" s="19"/>
      <c r="L26" s="19"/>
    </row>
    <row r="27" spans="1:12">
      <c r="A27" s="11"/>
      <c r="B27" s="13"/>
      <c r="C27" s="14"/>
      <c r="D27" s="13"/>
      <c r="E27" s="14"/>
      <c r="F27" s="13"/>
      <c r="G27" s="223"/>
      <c r="I27" s="26"/>
      <c r="J27" s="26"/>
      <c r="K27" s="19"/>
      <c r="L27" s="19"/>
    </row>
    <row r="28" spans="1:12">
      <c r="A28" s="27" t="s">
        <v>22</v>
      </c>
      <c r="B28" s="13"/>
      <c r="C28" s="14"/>
      <c r="D28" s="13"/>
      <c r="E28" s="14"/>
      <c r="F28" s="13"/>
      <c r="G28" s="223"/>
      <c r="I28" s="26"/>
      <c r="J28" s="26"/>
      <c r="K28" s="19"/>
      <c r="L28" s="19"/>
    </row>
    <row r="29" spans="1:12">
      <c r="A29" s="28" t="s">
        <v>23</v>
      </c>
      <c r="B29" s="30">
        <v>2.5</v>
      </c>
      <c r="C29" s="14">
        <f t="shared" ref="C29:C48" si="4">+B29/$B$12</f>
        <v>3.0735147854502273E-3</v>
      </c>
      <c r="D29" s="30">
        <v>2.5</v>
      </c>
      <c r="E29" s="14">
        <f t="shared" ref="E29:E48" si="5">+D29/$D$12</f>
        <v>3.0735147854502273E-3</v>
      </c>
      <c r="F29" s="30">
        <v>2.5</v>
      </c>
      <c r="G29" s="223">
        <f t="shared" ref="G29:G48" si="6">+F29/$F$12</f>
        <v>3.0735147854502273E-3</v>
      </c>
      <c r="I29" s="31"/>
      <c r="J29" s="26"/>
      <c r="K29" s="19"/>
      <c r="L29" s="19"/>
    </row>
    <row r="30" spans="1:12">
      <c r="A30" s="28" t="s">
        <v>18</v>
      </c>
      <c r="B30" s="30">
        <v>1.9</v>
      </c>
      <c r="C30" s="14">
        <f t="shared" si="4"/>
        <v>2.3358712369421723E-3</v>
      </c>
      <c r="D30" s="30">
        <v>1.9</v>
      </c>
      <c r="E30" s="14">
        <f t="shared" si="5"/>
        <v>2.3358712369421723E-3</v>
      </c>
      <c r="F30" s="30">
        <v>1.9</v>
      </c>
      <c r="G30" s="223">
        <f t="shared" si="6"/>
        <v>2.3358712369421723E-3</v>
      </c>
      <c r="I30" s="31"/>
      <c r="J30" s="26"/>
      <c r="K30" s="19"/>
      <c r="L30" s="19"/>
    </row>
    <row r="31" spans="1:12">
      <c r="A31" s="28" t="s">
        <v>19</v>
      </c>
      <c r="B31" s="30">
        <v>0.1</v>
      </c>
      <c r="C31" s="14">
        <f t="shared" si="4"/>
        <v>1.2294059141800909E-4</v>
      </c>
      <c r="D31" s="30">
        <v>0.1</v>
      </c>
      <c r="E31" s="14">
        <f t="shared" si="5"/>
        <v>1.2294059141800909E-4</v>
      </c>
      <c r="F31" s="30">
        <v>0.1</v>
      </c>
      <c r="G31" s="223">
        <f t="shared" si="6"/>
        <v>1.2294059141800909E-4</v>
      </c>
      <c r="I31" s="31"/>
      <c r="J31" s="26"/>
      <c r="K31" s="19"/>
      <c r="L31" s="19"/>
    </row>
    <row r="32" spans="1:12">
      <c r="A32" s="28" t="s">
        <v>20</v>
      </c>
      <c r="B32" s="30">
        <v>3</v>
      </c>
      <c r="C32" s="14">
        <f t="shared" si="4"/>
        <v>3.6882177425402725E-3</v>
      </c>
      <c r="D32" s="30">
        <v>3</v>
      </c>
      <c r="E32" s="14">
        <f t="shared" si="5"/>
        <v>3.6882177425402725E-3</v>
      </c>
      <c r="F32" s="30">
        <v>3</v>
      </c>
      <c r="G32" s="223">
        <f t="shared" si="6"/>
        <v>3.6882177425402725E-3</v>
      </c>
      <c r="I32" s="31"/>
      <c r="J32" s="26"/>
      <c r="K32" s="19"/>
      <c r="L32" s="19"/>
    </row>
    <row r="33" spans="1:12">
      <c r="A33" s="28" t="s">
        <v>24</v>
      </c>
      <c r="B33" s="30">
        <v>2</v>
      </c>
      <c r="C33" s="14">
        <f t="shared" si="4"/>
        <v>2.4588118283601816E-3</v>
      </c>
      <c r="D33" s="30">
        <v>2</v>
      </c>
      <c r="E33" s="14">
        <f t="shared" si="5"/>
        <v>2.4588118283601816E-3</v>
      </c>
      <c r="F33" s="30">
        <v>2</v>
      </c>
      <c r="G33" s="223">
        <f t="shared" si="6"/>
        <v>2.4588118283601816E-3</v>
      </c>
      <c r="I33" s="31"/>
      <c r="J33" s="26"/>
      <c r="K33" s="19"/>
      <c r="L33" s="19"/>
    </row>
    <row r="34" spans="1:12">
      <c r="A34" s="28" t="s">
        <v>25</v>
      </c>
      <c r="B34" s="30">
        <v>2</v>
      </c>
      <c r="C34" s="14">
        <f t="shared" si="4"/>
        <v>2.4588118283601816E-3</v>
      </c>
      <c r="D34" s="30">
        <v>2</v>
      </c>
      <c r="E34" s="14">
        <f t="shared" si="5"/>
        <v>2.4588118283601816E-3</v>
      </c>
      <c r="F34" s="30">
        <v>2</v>
      </c>
      <c r="G34" s="223">
        <f t="shared" si="6"/>
        <v>2.4588118283601816E-3</v>
      </c>
      <c r="I34" s="31"/>
      <c r="J34" s="26"/>
      <c r="K34" s="19"/>
      <c r="L34" s="19"/>
    </row>
    <row r="35" spans="1:12" ht="16.5" customHeight="1">
      <c r="A35" s="32" t="s">
        <v>26</v>
      </c>
      <c r="B35" s="30">
        <v>0</v>
      </c>
      <c r="C35" s="14">
        <f t="shared" si="4"/>
        <v>0</v>
      </c>
      <c r="D35" s="30">
        <v>0</v>
      </c>
      <c r="E35" s="14">
        <f t="shared" si="5"/>
        <v>0</v>
      </c>
      <c r="F35" s="30">
        <v>0</v>
      </c>
      <c r="G35" s="223">
        <f t="shared" si="6"/>
        <v>0</v>
      </c>
      <c r="I35" s="26"/>
      <c r="J35" s="26"/>
      <c r="K35" s="19"/>
      <c r="L35" s="19"/>
    </row>
    <row r="36" spans="1:12" ht="16.5" customHeight="1">
      <c r="A36" s="32"/>
      <c r="B36" s="40">
        <f t="shared" ref="B36:G36" si="7">SUM(B29:B35)</f>
        <v>11.5</v>
      </c>
      <c r="C36" s="34">
        <f t="shared" si="7"/>
        <v>1.4138168013071044E-2</v>
      </c>
      <c r="D36" s="33">
        <f t="shared" si="7"/>
        <v>11.5</v>
      </c>
      <c r="E36" s="34">
        <f t="shared" si="7"/>
        <v>1.4138168013071044E-2</v>
      </c>
      <c r="F36" s="33">
        <f t="shared" si="7"/>
        <v>11.5</v>
      </c>
      <c r="G36" s="41">
        <f t="shared" si="7"/>
        <v>1.4138168013071044E-2</v>
      </c>
      <c r="I36" s="26"/>
      <c r="J36" s="26"/>
      <c r="K36" s="19"/>
      <c r="L36" s="19"/>
    </row>
    <row r="37" spans="1:12" ht="16.5" customHeight="1">
      <c r="A37" s="32"/>
      <c r="B37" s="30"/>
      <c r="C37" s="14"/>
      <c r="D37" s="30"/>
      <c r="E37" s="14"/>
      <c r="F37" s="30"/>
      <c r="G37" s="223"/>
      <c r="I37" s="26"/>
      <c r="J37" s="26"/>
      <c r="K37" s="19"/>
      <c r="L37" s="19"/>
    </row>
    <row r="38" spans="1:12" ht="16.5" customHeight="1">
      <c r="A38" s="11" t="s">
        <v>223</v>
      </c>
      <c r="B38" s="30"/>
      <c r="C38" s="14"/>
      <c r="D38" s="30"/>
      <c r="E38" s="14"/>
      <c r="F38" s="30"/>
      <c r="G38" s="223"/>
      <c r="I38" s="26"/>
      <c r="J38" s="26"/>
      <c r="K38" s="19"/>
      <c r="L38" s="19"/>
    </row>
    <row r="39" spans="1:12" ht="16.5" customHeight="1">
      <c r="A39" s="32" t="s">
        <v>583</v>
      </c>
      <c r="B39" s="30">
        <v>4</v>
      </c>
      <c r="C39" s="14">
        <f t="shared" ref="C39:C43" si="8">+B39/$B$12</f>
        <v>4.9176236567203633E-3</v>
      </c>
      <c r="D39" s="30">
        <v>0</v>
      </c>
      <c r="E39" s="14">
        <v>0</v>
      </c>
      <c r="F39" s="30">
        <v>0</v>
      </c>
      <c r="G39" s="223">
        <f t="shared" ref="G39:G43" si="9">+F39/$F$12</f>
        <v>0</v>
      </c>
      <c r="I39" s="26"/>
      <c r="J39" s="26"/>
      <c r="K39" s="19"/>
      <c r="L39" s="19"/>
    </row>
    <row r="40" spans="1:12" ht="16.5" customHeight="1">
      <c r="A40" s="32" t="s">
        <v>584</v>
      </c>
      <c r="B40" s="30">
        <v>0</v>
      </c>
      <c r="C40" s="14">
        <f t="shared" si="8"/>
        <v>0</v>
      </c>
      <c r="D40" s="30">
        <v>3</v>
      </c>
      <c r="E40" s="14">
        <v>3.6882177425402725E-3</v>
      </c>
      <c r="F40" s="30">
        <v>3</v>
      </c>
      <c r="G40" s="223">
        <f t="shared" si="9"/>
        <v>3.6882177425402725E-3</v>
      </c>
      <c r="I40" s="26"/>
      <c r="J40" s="26"/>
      <c r="K40" s="19"/>
      <c r="L40" s="19"/>
    </row>
    <row r="41" spans="1:12" ht="16.5" customHeight="1">
      <c r="A41" s="32" t="s">
        <v>1124</v>
      </c>
      <c r="B41" s="30">
        <v>0</v>
      </c>
      <c r="C41" s="14">
        <f t="shared" si="8"/>
        <v>0</v>
      </c>
      <c r="D41" s="30">
        <v>2</v>
      </c>
      <c r="E41" s="14">
        <v>2.4588118283601816E-3</v>
      </c>
      <c r="F41" s="30">
        <v>2</v>
      </c>
      <c r="G41" s="223">
        <f t="shared" si="9"/>
        <v>2.4588118283601816E-3</v>
      </c>
      <c r="I41" s="26"/>
      <c r="J41" s="26"/>
      <c r="K41" s="19"/>
      <c r="L41" s="19"/>
    </row>
    <row r="42" spans="1:12" ht="16.5" customHeight="1">
      <c r="A42" s="32" t="s">
        <v>585</v>
      </c>
      <c r="B42" s="30">
        <v>2.5</v>
      </c>
      <c r="C42" s="14">
        <f t="shared" si="8"/>
        <v>3.0735147854502273E-3</v>
      </c>
      <c r="D42" s="30">
        <v>3.5</v>
      </c>
      <c r="E42" s="14">
        <v>3.0735147854502273E-3</v>
      </c>
      <c r="F42" s="30">
        <v>3.5</v>
      </c>
      <c r="G42" s="223">
        <f t="shared" si="9"/>
        <v>4.3029206996303181E-3</v>
      </c>
      <c r="I42" s="26"/>
      <c r="J42" s="26"/>
      <c r="K42" s="19"/>
      <c r="L42" s="19"/>
    </row>
    <row r="43" spans="1:12" ht="16.5" customHeight="1">
      <c r="A43" s="32" t="s">
        <v>586</v>
      </c>
      <c r="B43" s="30">
        <v>6.5</v>
      </c>
      <c r="C43" s="14">
        <f t="shared" si="8"/>
        <v>7.9911384421705901E-3</v>
      </c>
      <c r="D43" s="30">
        <v>-2.5</v>
      </c>
      <c r="E43" s="14">
        <v>-3.0735147854502273E-3</v>
      </c>
      <c r="F43" s="30">
        <v>-2.5</v>
      </c>
      <c r="G43" s="223">
        <f t="shared" si="9"/>
        <v>-3.0735147854502273E-3</v>
      </c>
      <c r="I43" s="26"/>
      <c r="J43" s="26"/>
      <c r="K43" s="19"/>
      <c r="L43" s="19"/>
    </row>
    <row r="44" spans="1:12" ht="16.5" customHeight="1">
      <c r="A44" s="32" t="s">
        <v>598</v>
      </c>
      <c r="B44" s="30">
        <v>4</v>
      </c>
      <c r="C44" s="14">
        <f t="shared" si="4"/>
        <v>4.9176236567203633E-3</v>
      </c>
      <c r="D44" s="30">
        <v>7</v>
      </c>
      <c r="E44" s="14">
        <v>6.1470295709004545E-3</v>
      </c>
      <c r="F44" s="30">
        <v>6</v>
      </c>
      <c r="G44" s="223">
        <f t="shared" si="6"/>
        <v>7.3764354850805449E-3</v>
      </c>
      <c r="I44" s="26"/>
      <c r="J44" s="26"/>
      <c r="K44" s="19"/>
      <c r="L44" s="19"/>
    </row>
    <row r="45" spans="1:12" ht="16.5" customHeight="1">
      <c r="A45" s="32" t="s">
        <v>27</v>
      </c>
      <c r="B45" s="30"/>
      <c r="C45" s="14">
        <f t="shared" si="4"/>
        <v>0</v>
      </c>
      <c r="D45" s="30"/>
      <c r="E45" s="14">
        <f t="shared" si="5"/>
        <v>0</v>
      </c>
      <c r="F45" s="30"/>
      <c r="G45" s="223">
        <f t="shared" si="6"/>
        <v>0</v>
      </c>
      <c r="I45" s="26"/>
      <c r="J45" s="26"/>
      <c r="K45" s="19"/>
      <c r="L45" s="19"/>
    </row>
    <row r="46" spans="1:12" ht="16.5" customHeight="1">
      <c r="A46" s="32" t="s">
        <v>28</v>
      </c>
      <c r="B46" s="30"/>
      <c r="C46" s="14">
        <f t="shared" si="4"/>
        <v>0</v>
      </c>
      <c r="D46" s="30"/>
      <c r="E46" s="14">
        <f t="shared" si="5"/>
        <v>0</v>
      </c>
      <c r="F46" s="30"/>
      <c r="G46" s="223">
        <f t="shared" si="6"/>
        <v>0</v>
      </c>
      <c r="I46" s="26"/>
      <c r="J46" s="26"/>
      <c r="K46" s="19"/>
      <c r="L46" s="19"/>
    </row>
    <row r="47" spans="1:12" ht="16.5" customHeight="1">
      <c r="A47" s="32" t="s">
        <v>28</v>
      </c>
      <c r="B47" s="30"/>
      <c r="C47" s="14">
        <f t="shared" si="4"/>
        <v>0</v>
      </c>
      <c r="D47" s="30"/>
      <c r="E47" s="14">
        <f t="shared" si="5"/>
        <v>0</v>
      </c>
      <c r="F47" s="30"/>
      <c r="G47" s="223">
        <f t="shared" si="6"/>
        <v>0</v>
      </c>
      <c r="I47" s="26"/>
      <c r="J47" s="26"/>
      <c r="K47" s="19"/>
      <c r="L47" s="19"/>
    </row>
    <row r="48" spans="1:12" ht="13.5" customHeight="1">
      <c r="A48" s="32"/>
      <c r="B48" s="30"/>
      <c r="C48" s="14">
        <f t="shared" si="4"/>
        <v>0</v>
      </c>
      <c r="D48" s="30"/>
      <c r="E48" s="14">
        <f t="shared" si="5"/>
        <v>0</v>
      </c>
      <c r="F48" s="30"/>
      <c r="G48" s="223">
        <f t="shared" si="6"/>
        <v>0</v>
      </c>
      <c r="I48" s="26"/>
      <c r="J48" s="26"/>
      <c r="K48" s="19"/>
      <c r="L48" s="19"/>
    </row>
    <row r="49" spans="1:12">
      <c r="A49" s="11" t="s">
        <v>224</v>
      </c>
      <c r="B49" s="33">
        <f>SUM(B39:B48)</f>
        <v>17</v>
      </c>
      <c r="C49" s="34">
        <f t="shared" ref="C49:G49" si="10">SUM(C39:C48)</f>
        <v>2.0899900541061542E-2</v>
      </c>
      <c r="D49" s="272">
        <f t="shared" si="10"/>
        <v>13</v>
      </c>
      <c r="E49" s="34">
        <f t="shared" si="10"/>
        <v>1.2294059141800907E-2</v>
      </c>
      <c r="F49" s="33">
        <f t="shared" si="10"/>
        <v>12</v>
      </c>
      <c r="G49" s="41">
        <f t="shared" si="10"/>
        <v>1.4752870970161088E-2</v>
      </c>
      <c r="I49" s="35" t="s">
        <v>8</v>
      </c>
      <c r="J49" s="26"/>
      <c r="K49" s="19"/>
      <c r="L49" s="19"/>
    </row>
    <row r="50" spans="1:12">
      <c r="A50" s="11"/>
      <c r="B50" s="13"/>
      <c r="C50" s="14"/>
      <c r="D50" s="13"/>
      <c r="E50" s="14"/>
      <c r="F50" s="13"/>
      <c r="G50" s="223"/>
      <c r="I50" s="35"/>
      <c r="J50" s="26"/>
      <c r="K50" s="19"/>
      <c r="L50" s="19"/>
    </row>
    <row r="51" spans="1:12">
      <c r="A51" s="36" t="s">
        <v>29</v>
      </c>
      <c r="B51" s="30"/>
      <c r="C51" s="14"/>
      <c r="D51" s="30"/>
      <c r="E51" s="14"/>
      <c r="F51" s="30"/>
      <c r="G51" s="223"/>
      <c r="I51" s="19"/>
      <c r="J51" s="19"/>
      <c r="K51" s="19"/>
      <c r="L51" s="19"/>
    </row>
    <row r="52" spans="1:12">
      <c r="A52" s="38" t="s">
        <v>236</v>
      </c>
      <c r="B52" s="273">
        <v>-21.07</v>
      </c>
      <c r="C52" s="14">
        <v>-2.5903582611774514E-2</v>
      </c>
      <c r="D52" s="273">
        <f>-17.42-2.5</f>
        <v>-19.920000000000002</v>
      </c>
      <c r="E52" s="14">
        <v>-2.1416251025017184E-2</v>
      </c>
      <c r="F52" s="273">
        <f>-16.07-1</f>
        <v>-17.07</v>
      </c>
      <c r="G52" s="223">
        <f t="shared" ref="G52:G59" si="11">+F52/$F$12</f>
        <v>-2.0985958955054149E-2</v>
      </c>
      <c r="I52" s="19"/>
      <c r="J52" s="19"/>
      <c r="K52" s="19"/>
      <c r="L52" s="19"/>
    </row>
    <row r="53" spans="1:12">
      <c r="A53" s="38" t="s">
        <v>237</v>
      </c>
      <c r="B53" s="273">
        <v>-7.83</v>
      </c>
      <c r="C53" s="14">
        <v>-9.6262483080301105E-3</v>
      </c>
      <c r="D53" s="273">
        <f>-10.83-1.5</f>
        <v>-12.33</v>
      </c>
      <c r="E53" s="14">
        <v>-1.3314466050570383E-2</v>
      </c>
      <c r="F53" s="273">
        <v>-10.58</v>
      </c>
      <c r="G53" s="223">
        <f t="shared" si="11"/>
        <v>-1.3007114572025361E-2</v>
      </c>
      <c r="I53" s="19"/>
      <c r="J53" s="19"/>
      <c r="K53" s="19"/>
      <c r="L53" s="19"/>
    </row>
    <row r="54" spans="1:12">
      <c r="A54" s="38" t="s">
        <v>238</v>
      </c>
      <c r="B54" s="30">
        <v>0</v>
      </c>
      <c r="C54" s="14">
        <v>0</v>
      </c>
      <c r="D54" s="30">
        <v>0</v>
      </c>
      <c r="E54" s="14">
        <v>0</v>
      </c>
      <c r="F54" s="30">
        <v>0</v>
      </c>
      <c r="G54" s="223">
        <f t="shared" si="11"/>
        <v>0</v>
      </c>
      <c r="I54" s="19"/>
      <c r="J54" s="19"/>
      <c r="K54" s="19"/>
      <c r="L54" s="19"/>
    </row>
    <row r="55" spans="1:12">
      <c r="A55" s="38" t="s">
        <v>239</v>
      </c>
      <c r="B55" s="30">
        <v>-3</v>
      </c>
      <c r="C55" s="14">
        <v>-3.6882177425402725E-3</v>
      </c>
      <c r="D55" s="30">
        <v>-3</v>
      </c>
      <c r="E55" s="14">
        <v>-3.6882177425402725E-3</v>
      </c>
      <c r="F55" s="30">
        <v>-3</v>
      </c>
      <c r="G55" s="223">
        <f t="shared" si="11"/>
        <v>-3.6882177425402725E-3</v>
      </c>
      <c r="I55" s="19"/>
      <c r="J55" s="19"/>
      <c r="K55" s="19"/>
      <c r="L55" s="19"/>
    </row>
    <row r="56" spans="1:12">
      <c r="A56" s="38" t="s">
        <v>232</v>
      </c>
      <c r="B56" s="30">
        <v>-1.5</v>
      </c>
      <c r="C56" s="14">
        <v>-1.8441088712701362E-3</v>
      </c>
      <c r="D56" s="30">
        <v>-1</v>
      </c>
      <c r="E56" s="14">
        <v>-1.2294059141800908E-3</v>
      </c>
      <c r="F56" s="30">
        <v>-1</v>
      </c>
      <c r="G56" s="223">
        <f t="shared" si="11"/>
        <v>-1.2294059141800908E-3</v>
      </c>
      <c r="I56" s="19"/>
      <c r="J56" s="19"/>
      <c r="K56" s="19"/>
      <c r="L56" s="19"/>
    </row>
    <row r="57" spans="1:12">
      <c r="A57" s="38" t="s">
        <v>240</v>
      </c>
      <c r="B57" s="30">
        <v>0</v>
      </c>
      <c r="C57" s="14">
        <v>0</v>
      </c>
      <c r="D57" s="30">
        <v>0</v>
      </c>
      <c r="E57" s="14">
        <v>0</v>
      </c>
      <c r="F57" s="30">
        <v>0</v>
      </c>
      <c r="G57" s="223">
        <f t="shared" si="11"/>
        <v>0</v>
      </c>
    </row>
    <row r="58" spans="1:12">
      <c r="A58" s="38" t="s">
        <v>248</v>
      </c>
      <c r="B58" s="30">
        <v>0</v>
      </c>
      <c r="C58" s="14">
        <v>0</v>
      </c>
      <c r="D58" s="30">
        <v>0</v>
      </c>
      <c r="E58" s="14">
        <v>0</v>
      </c>
      <c r="F58" s="30">
        <v>0</v>
      </c>
      <c r="G58" s="223">
        <f t="shared" si="11"/>
        <v>0</v>
      </c>
    </row>
    <row r="59" spans="1:12">
      <c r="A59" s="38"/>
      <c r="B59" s="30"/>
      <c r="C59" s="14">
        <v>0</v>
      </c>
      <c r="D59" s="30"/>
      <c r="E59" s="14">
        <v>0</v>
      </c>
      <c r="F59" s="30"/>
      <c r="G59" s="223">
        <f t="shared" si="11"/>
        <v>0</v>
      </c>
    </row>
    <row r="60" spans="1:12">
      <c r="A60" s="36" t="s">
        <v>30</v>
      </c>
      <c r="B60" s="272">
        <f t="shared" ref="B60:G60" si="12">SUM(B52:B59)</f>
        <v>-33.4</v>
      </c>
      <c r="C60" s="34">
        <f t="shared" si="12"/>
        <v>-4.1062157533615036E-2</v>
      </c>
      <c r="D60" s="33">
        <f t="shared" si="12"/>
        <v>-36.25</v>
      </c>
      <c r="E60" s="34">
        <f t="shared" si="12"/>
        <v>-3.9648340732307927E-2</v>
      </c>
      <c r="F60" s="272">
        <f t="shared" si="12"/>
        <v>-31.65</v>
      </c>
      <c r="G60" s="41">
        <f t="shared" si="12"/>
        <v>-3.8910697183799872E-2</v>
      </c>
    </row>
    <row r="61" spans="1:12">
      <c r="A61" s="38"/>
      <c r="B61" s="30"/>
      <c r="C61" s="37"/>
      <c r="D61" s="30"/>
      <c r="E61" s="37"/>
      <c r="F61" s="30"/>
      <c r="G61" s="228"/>
    </row>
    <row r="62" spans="1:12">
      <c r="A62" s="39" t="s">
        <v>152</v>
      </c>
      <c r="B62" s="229">
        <f t="shared" ref="B62:G62" si="13">+B14+B15+B26+B36+B49+B60</f>
        <v>26.1</v>
      </c>
      <c r="C62" s="230">
        <f t="shared" si="13"/>
        <v>3.2087494360100353E-2</v>
      </c>
      <c r="D62" s="231">
        <f t="shared" si="13"/>
        <v>29.349999999999994</v>
      </c>
      <c r="E62" s="230">
        <f t="shared" si="13"/>
        <v>3.7312469495365749E-2</v>
      </c>
      <c r="F62" s="231">
        <f t="shared" si="13"/>
        <v>35.199999999999996</v>
      </c>
      <c r="G62" s="230">
        <f t="shared" si="13"/>
        <v>4.3275088179139207E-2</v>
      </c>
    </row>
    <row r="65" spans="1:1">
      <c r="A65" s="3" t="s">
        <v>265</v>
      </c>
    </row>
    <row r="66" spans="1:1">
      <c r="A66" s="3" t="s">
        <v>266</v>
      </c>
    </row>
    <row r="67" spans="1:1">
      <c r="A67" s="3" t="s">
        <v>267</v>
      </c>
    </row>
    <row r="68" spans="1:1">
      <c r="A68" s="3" t="s">
        <v>268</v>
      </c>
    </row>
    <row r="69" spans="1:1">
      <c r="A69" s="3" t="s">
        <v>269</v>
      </c>
    </row>
    <row r="70" spans="1:1">
      <c r="A70" s="3" t="s">
        <v>270</v>
      </c>
    </row>
    <row r="71" spans="1:1">
      <c r="A71" s="42"/>
    </row>
  </sheetData>
  <mergeCells count="3">
    <mergeCell ref="B5:C5"/>
    <mergeCell ref="D5:E5"/>
    <mergeCell ref="F5:G5"/>
  </mergeCells>
  <printOptions horizontalCentered="1"/>
  <pageMargins left="0.23622047244094491" right="0.23622047244094491" top="0.74803149606299213" bottom="0.74803149606299213" header="0.31496062992125984" footer="0.31496062992125984"/>
  <pageSetup paperSize="9" scale="63" fitToWidth="0" orientation="portrait" horizontalDpi="300" r:id="rId1"/>
  <headerFooter>
    <oddFooter>&amp;L&amp;F&amp;R&amp;A</oddFooter>
  </headerFooter>
  <rowBreaks count="1" manualBreakCount="1">
    <brk id="50"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J57"/>
  <sheetViews>
    <sheetView view="pageBreakPreview" topLeftCell="A40" zoomScale="60" zoomScaleNormal="100" workbookViewId="0">
      <selection activeCell="G18" sqref="G18"/>
    </sheetView>
  </sheetViews>
  <sheetFormatPr defaultRowHeight="15"/>
  <cols>
    <col min="1" max="1" width="32.33203125" customWidth="1"/>
    <col min="5" max="5" width="2.88671875" customWidth="1"/>
    <col min="6" max="6" width="9" bestFit="1" customWidth="1"/>
    <col min="9" max="9" width="3.109375" customWidth="1"/>
    <col min="10" max="10" width="71.44140625" customWidth="1"/>
    <col min="257" max="257" width="32.33203125" customWidth="1"/>
    <col min="261" max="261" width="2.88671875" customWidth="1"/>
    <col min="265" max="265" width="3.109375" customWidth="1"/>
    <col min="266" max="266" width="54.5546875" customWidth="1"/>
    <col min="513" max="513" width="32.33203125" customWidth="1"/>
    <col min="517" max="517" width="2.88671875" customWidth="1"/>
    <col min="521" max="521" width="3.109375" customWidth="1"/>
    <col min="522" max="522" width="54.5546875" customWidth="1"/>
    <col min="769" max="769" width="32.33203125" customWidth="1"/>
    <col min="773" max="773" width="2.88671875" customWidth="1"/>
    <col min="777" max="777" width="3.109375" customWidth="1"/>
    <col min="778" max="778" width="54.5546875" customWidth="1"/>
    <col min="1025" max="1025" width="32.33203125" customWidth="1"/>
    <col min="1029" max="1029" width="2.88671875" customWidth="1"/>
    <col min="1033" max="1033" width="3.109375" customWidth="1"/>
    <col min="1034" max="1034" width="54.5546875" customWidth="1"/>
    <col min="1281" max="1281" width="32.33203125" customWidth="1"/>
    <col min="1285" max="1285" width="2.88671875" customWidth="1"/>
    <col min="1289" max="1289" width="3.109375" customWidth="1"/>
    <col min="1290" max="1290" width="54.5546875" customWidth="1"/>
    <col min="1537" max="1537" width="32.33203125" customWidth="1"/>
    <col min="1541" max="1541" width="2.88671875" customWidth="1"/>
    <col min="1545" max="1545" width="3.109375" customWidth="1"/>
    <col min="1546" max="1546" width="54.5546875" customWidth="1"/>
    <col min="1793" max="1793" width="32.33203125" customWidth="1"/>
    <col min="1797" max="1797" width="2.88671875" customWidth="1"/>
    <col min="1801" max="1801" width="3.109375" customWidth="1"/>
    <col min="1802" max="1802" width="54.5546875" customWidth="1"/>
    <col min="2049" max="2049" width="32.33203125" customWidth="1"/>
    <col min="2053" max="2053" width="2.88671875" customWidth="1"/>
    <col min="2057" max="2057" width="3.109375" customWidth="1"/>
    <col min="2058" max="2058" width="54.5546875" customWidth="1"/>
    <col min="2305" max="2305" width="32.33203125" customWidth="1"/>
    <col min="2309" max="2309" width="2.88671875" customWidth="1"/>
    <col min="2313" max="2313" width="3.109375" customWidth="1"/>
    <col min="2314" max="2314" width="54.5546875" customWidth="1"/>
    <col min="2561" max="2561" width="32.33203125" customWidth="1"/>
    <col min="2565" max="2565" width="2.88671875" customWidth="1"/>
    <col min="2569" max="2569" width="3.109375" customWidth="1"/>
    <col min="2570" max="2570" width="54.5546875" customWidth="1"/>
    <col min="2817" max="2817" width="32.33203125" customWidth="1"/>
    <col min="2821" max="2821" width="2.88671875" customWidth="1"/>
    <col min="2825" max="2825" width="3.109375" customWidth="1"/>
    <col min="2826" max="2826" width="54.5546875" customWidth="1"/>
    <col min="3073" max="3073" width="32.33203125" customWidth="1"/>
    <col min="3077" max="3077" width="2.88671875" customWidth="1"/>
    <col min="3081" max="3081" width="3.109375" customWidth="1"/>
    <col min="3082" max="3082" width="54.5546875" customWidth="1"/>
    <col min="3329" max="3329" width="32.33203125" customWidth="1"/>
    <col min="3333" max="3333" width="2.88671875" customWidth="1"/>
    <col min="3337" max="3337" width="3.109375" customWidth="1"/>
    <col min="3338" max="3338" width="54.5546875" customWidth="1"/>
    <col min="3585" max="3585" width="32.33203125" customWidth="1"/>
    <col min="3589" max="3589" width="2.88671875" customWidth="1"/>
    <col min="3593" max="3593" width="3.109375" customWidth="1"/>
    <col min="3594" max="3594" width="54.5546875" customWidth="1"/>
    <col min="3841" max="3841" width="32.33203125" customWidth="1"/>
    <col min="3845" max="3845" width="2.88671875" customWidth="1"/>
    <col min="3849" max="3849" width="3.109375" customWidth="1"/>
    <col min="3850" max="3850" width="54.5546875" customWidth="1"/>
    <col min="4097" max="4097" width="32.33203125" customWidth="1"/>
    <col min="4101" max="4101" width="2.88671875" customWidth="1"/>
    <col min="4105" max="4105" width="3.109375" customWidth="1"/>
    <col min="4106" max="4106" width="54.5546875" customWidth="1"/>
    <col min="4353" max="4353" width="32.33203125" customWidth="1"/>
    <col min="4357" max="4357" width="2.88671875" customWidth="1"/>
    <col min="4361" max="4361" width="3.109375" customWidth="1"/>
    <col min="4362" max="4362" width="54.5546875" customWidth="1"/>
    <col min="4609" max="4609" width="32.33203125" customWidth="1"/>
    <col min="4613" max="4613" width="2.88671875" customWidth="1"/>
    <col min="4617" max="4617" width="3.109375" customWidth="1"/>
    <col min="4618" max="4618" width="54.5546875" customWidth="1"/>
    <col min="4865" max="4865" width="32.33203125" customWidth="1"/>
    <col min="4869" max="4869" width="2.88671875" customWidth="1"/>
    <col min="4873" max="4873" width="3.109375" customWidth="1"/>
    <col min="4874" max="4874" width="54.5546875" customWidth="1"/>
    <col min="5121" max="5121" width="32.33203125" customWidth="1"/>
    <col min="5125" max="5125" width="2.88671875" customWidth="1"/>
    <col min="5129" max="5129" width="3.109375" customWidth="1"/>
    <col min="5130" max="5130" width="54.5546875" customWidth="1"/>
    <col min="5377" max="5377" width="32.33203125" customWidth="1"/>
    <col min="5381" max="5381" width="2.88671875" customWidth="1"/>
    <col min="5385" max="5385" width="3.109375" customWidth="1"/>
    <col min="5386" max="5386" width="54.5546875" customWidth="1"/>
    <col min="5633" max="5633" width="32.33203125" customWidth="1"/>
    <col min="5637" max="5637" width="2.88671875" customWidth="1"/>
    <col min="5641" max="5641" width="3.109375" customWidth="1"/>
    <col min="5642" max="5642" width="54.5546875" customWidth="1"/>
    <col min="5889" max="5889" width="32.33203125" customWidth="1"/>
    <col min="5893" max="5893" width="2.88671875" customWidth="1"/>
    <col min="5897" max="5897" width="3.109375" customWidth="1"/>
    <col min="5898" max="5898" width="54.5546875" customWidth="1"/>
    <col min="6145" max="6145" width="32.33203125" customWidth="1"/>
    <col min="6149" max="6149" width="2.88671875" customWidth="1"/>
    <col min="6153" max="6153" width="3.109375" customWidth="1"/>
    <col min="6154" max="6154" width="54.5546875" customWidth="1"/>
    <col min="6401" max="6401" width="32.33203125" customWidth="1"/>
    <col min="6405" max="6405" width="2.88671875" customWidth="1"/>
    <col min="6409" max="6409" width="3.109375" customWidth="1"/>
    <col min="6410" max="6410" width="54.5546875" customWidth="1"/>
    <col min="6657" max="6657" width="32.33203125" customWidth="1"/>
    <col min="6661" max="6661" width="2.88671875" customWidth="1"/>
    <col min="6665" max="6665" width="3.109375" customWidth="1"/>
    <col min="6666" max="6666" width="54.5546875" customWidth="1"/>
    <col min="6913" max="6913" width="32.33203125" customWidth="1"/>
    <col min="6917" max="6917" width="2.88671875" customWidth="1"/>
    <col min="6921" max="6921" width="3.109375" customWidth="1"/>
    <col min="6922" max="6922" width="54.5546875" customWidth="1"/>
    <col min="7169" max="7169" width="32.33203125" customWidth="1"/>
    <col min="7173" max="7173" width="2.88671875" customWidth="1"/>
    <col min="7177" max="7177" width="3.109375" customWidth="1"/>
    <col min="7178" max="7178" width="54.5546875" customWidth="1"/>
    <col min="7425" max="7425" width="32.33203125" customWidth="1"/>
    <col min="7429" max="7429" width="2.88671875" customWidth="1"/>
    <col min="7433" max="7433" width="3.109375" customWidth="1"/>
    <col min="7434" max="7434" width="54.5546875" customWidth="1"/>
    <col min="7681" max="7681" width="32.33203125" customWidth="1"/>
    <col min="7685" max="7685" width="2.88671875" customWidth="1"/>
    <col min="7689" max="7689" width="3.109375" customWidth="1"/>
    <col min="7690" max="7690" width="54.5546875" customWidth="1"/>
    <col min="7937" max="7937" width="32.33203125" customWidth="1"/>
    <col min="7941" max="7941" width="2.88671875" customWidth="1"/>
    <col min="7945" max="7945" width="3.109375" customWidth="1"/>
    <col min="7946" max="7946" width="54.5546875" customWidth="1"/>
    <col min="8193" max="8193" width="32.33203125" customWidth="1"/>
    <col min="8197" max="8197" width="2.88671875" customWidth="1"/>
    <col min="8201" max="8201" width="3.109375" customWidth="1"/>
    <col min="8202" max="8202" width="54.5546875" customWidth="1"/>
    <col min="8449" max="8449" width="32.33203125" customWidth="1"/>
    <col min="8453" max="8453" width="2.88671875" customWidth="1"/>
    <col min="8457" max="8457" width="3.109375" customWidth="1"/>
    <col min="8458" max="8458" width="54.5546875" customWidth="1"/>
    <col min="8705" max="8705" width="32.33203125" customWidth="1"/>
    <col min="8709" max="8709" width="2.88671875" customWidth="1"/>
    <col min="8713" max="8713" width="3.109375" customWidth="1"/>
    <col min="8714" max="8714" width="54.5546875" customWidth="1"/>
    <col min="8961" max="8961" width="32.33203125" customWidth="1"/>
    <col min="8965" max="8965" width="2.88671875" customWidth="1"/>
    <col min="8969" max="8969" width="3.109375" customWidth="1"/>
    <col min="8970" max="8970" width="54.5546875" customWidth="1"/>
    <col min="9217" max="9217" width="32.33203125" customWidth="1"/>
    <col min="9221" max="9221" width="2.88671875" customWidth="1"/>
    <col min="9225" max="9225" width="3.109375" customWidth="1"/>
    <col min="9226" max="9226" width="54.5546875" customWidth="1"/>
    <col min="9473" max="9473" width="32.33203125" customWidth="1"/>
    <col min="9477" max="9477" width="2.88671875" customWidth="1"/>
    <col min="9481" max="9481" width="3.109375" customWidth="1"/>
    <col min="9482" max="9482" width="54.5546875" customWidth="1"/>
    <col min="9729" max="9729" width="32.33203125" customWidth="1"/>
    <col min="9733" max="9733" width="2.88671875" customWidth="1"/>
    <col min="9737" max="9737" width="3.109375" customWidth="1"/>
    <col min="9738" max="9738" width="54.5546875" customWidth="1"/>
    <col min="9985" max="9985" width="32.33203125" customWidth="1"/>
    <col min="9989" max="9989" width="2.88671875" customWidth="1"/>
    <col min="9993" max="9993" width="3.109375" customWidth="1"/>
    <col min="9994" max="9994" width="54.5546875" customWidth="1"/>
    <col min="10241" max="10241" width="32.33203125" customWidth="1"/>
    <col min="10245" max="10245" width="2.88671875" customWidth="1"/>
    <col min="10249" max="10249" width="3.109375" customWidth="1"/>
    <col min="10250" max="10250" width="54.5546875" customWidth="1"/>
    <col min="10497" max="10497" width="32.33203125" customWidth="1"/>
    <col min="10501" max="10501" width="2.88671875" customWidth="1"/>
    <col min="10505" max="10505" width="3.109375" customWidth="1"/>
    <col min="10506" max="10506" width="54.5546875" customWidth="1"/>
    <col min="10753" max="10753" width="32.33203125" customWidth="1"/>
    <col min="10757" max="10757" width="2.88671875" customWidth="1"/>
    <col min="10761" max="10761" width="3.109375" customWidth="1"/>
    <col min="10762" max="10762" width="54.5546875" customWidth="1"/>
    <col min="11009" max="11009" width="32.33203125" customWidth="1"/>
    <col min="11013" max="11013" width="2.88671875" customWidth="1"/>
    <col min="11017" max="11017" width="3.109375" customWidth="1"/>
    <col min="11018" max="11018" width="54.5546875" customWidth="1"/>
    <col min="11265" max="11265" width="32.33203125" customWidth="1"/>
    <col min="11269" max="11269" width="2.88671875" customWidth="1"/>
    <col min="11273" max="11273" width="3.109375" customWidth="1"/>
    <col min="11274" max="11274" width="54.5546875" customWidth="1"/>
    <col min="11521" max="11521" width="32.33203125" customWidth="1"/>
    <col min="11525" max="11525" width="2.88671875" customWidth="1"/>
    <col min="11529" max="11529" width="3.109375" customWidth="1"/>
    <col min="11530" max="11530" width="54.5546875" customWidth="1"/>
    <col min="11777" max="11777" width="32.33203125" customWidth="1"/>
    <col min="11781" max="11781" width="2.88671875" customWidth="1"/>
    <col min="11785" max="11785" width="3.109375" customWidth="1"/>
    <col min="11786" max="11786" width="54.5546875" customWidth="1"/>
    <col min="12033" max="12033" width="32.33203125" customWidth="1"/>
    <col min="12037" max="12037" width="2.88671875" customWidth="1"/>
    <col min="12041" max="12041" width="3.109375" customWidth="1"/>
    <col min="12042" max="12042" width="54.5546875" customWidth="1"/>
    <col min="12289" max="12289" width="32.33203125" customWidth="1"/>
    <col min="12293" max="12293" width="2.88671875" customWidth="1"/>
    <col min="12297" max="12297" width="3.109375" customWidth="1"/>
    <col min="12298" max="12298" width="54.5546875" customWidth="1"/>
    <col min="12545" max="12545" width="32.33203125" customWidth="1"/>
    <col min="12549" max="12549" width="2.88671875" customWidth="1"/>
    <col min="12553" max="12553" width="3.109375" customWidth="1"/>
    <col min="12554" max="12554" width="54.5546875" customWidth="1"/>
    <col min="12801" max="12801" width="32.33203125" customWidth="1"/>
    <col min="12805" max="12805" width="2.88671875" customWidth="1"/>
    <col min="12809" max="12809" width="3.109375" customWidth="1"/>
    <col min="12810" max="12810" width="54.5546875" customWidth="1"/>
    <col min="13057" max="13057" width="32.33203125" customWidth="1"/>
    <col min="13061" max="13061" width="2.88671875" customWidth="1"/>
    <col min="13065" max="13065" width="3.109375" customWidth="1"/>
    <col min="13066" max="13066" width="54.5546875" customWidth="1"/>
    <col min="13313" max="13313" width="32.33203125" customWidth="1"/>
    <col min="13317" max="13317" width="2.88671875" customWidth="1"/>
    <col min="13321" max="13321" width="3.109375" customWidth="1"/>
    <col min="13322" max="13322" width="54.5546875" customWidth="1"/>
    <col min="13569" max="13569" width="32.33203125" customWidth="1"/>
    <col min="13573" max="13573" width="2.88671875" customWidth="1"/>
    <col min="13577" max="13577" width="3.109375" customWidth="1"/>
    <col min="13578" max="13578" width="54.5546875" customWidth="1"/>
    <col min="13825" max="13825" width="32.33203125" customWidth="1"/>
    <col min="13829" max="13829" width="2.88671875" customWidth="1"/>
    <col min="13833" max="13833" width="3.109375" customWidth="1"/>
    <col min="13834" max="13834" width="54.5546875" customWidth="1"/>
    <col min="14081" max="14081" width="32.33203125" customWidth="1"/>
    <col min="14085" max="14085" width="2.88671875" customWidth="1"/>
    <col min="14089" max="14089" width="3.109375" customWidth="1"/>
    <col min="14090" max="14090" width="54.5546875" customWidth="1"/>
    <col min="14337" max="14337" width="32.33203125" customWidth="1"/>
    <col min="14341" max="14341" width="2.88671875" customWidth="1"/>
    <col min="14345" max="14345" width="3.109375" customWidth="1"/>
    <col min="14346" max="14346" width="54.5546875" customWidth="1"/>
    <col min="14593" max="14593" width="32.33203125" customWidth="1"/>
    <col min="14597" max="14597" width="2.88671875" customWidth="1"/>
    <col min="14601" max="14601" width="3.109375" customWidth="1"/>
    <col min="14602" max="14602" width="54.5546875" customWidth="1"/>
    <col min="14849" max="14849" width="32.33203125" customWidth="1"/>
    <col min="14853" max="14853" width="2.88671875" customWidth="1"/>
    <col min="14857" max="14857" width="3.109375" customWidth="1"/>
    <col min="14858" max="14858" width="54.5546875" customWidth="1"/>
    <col min="15105" max="15105" width="32.33203125" customWidth="1"/>
    <col min="15109" max="15109" width="2.88671875" customWidth="1"/>
    <col min="15113" max="15113" width="3.109375" customWidth="1"/>
    <col min="15114" max="15114" width="54.5546875" customWidth="1"/>
    <col min="15361" max="15361" width="32.33203125" customWidth="1"/>
    <col min="15365" max="15365" width="2.88671875" customWidth="1"/>
    <col min="15369" max="15369" width="3.109375" customWidth="1"/>
    <col min="15370" max="15370" width="54.5546875" customWidth="1"/>
    <col min="15617" max="15617" width="32.33203125" customWidth="1"/>
    <col min="15621" max="15621" width="2.88671875" customWidth="1"/>
    <col min="15625" max="15625" width="3.109375" customWidth="1"/>
    <col min="15626" max="15626" width="54.5546875" customWidth="1"/>
    <col min="15873" max="15873" width="32.33203125" customWidth="1"/>
    <col min="15877" max="15877" width="2.88671875" customWidth="1"/>
    <col min="15881" max="15881" width="3.109375" customWidth="1"/>
    <col min="15882" max="15882" width="54.5546875" customWidth="1"/>
    <col min="16129" max="16129" width="32.33203125" customWidth="1"/>
    <col min="16133" max="16133" width="2.88671875" customWidth="1"/>
    <col min="16137" max="16137" width="3.109375" customWidth="1"/>
    <col min="16138" max="16138" width="54.5546875" customWidth="1"/>
  </cols>
  <sheetData>
    <row r="1" spans="1:10" ht="15.75">
      <c r="A1" s="951" t="s">
        <v>1134</v>
      </c>
      <c r="B1" s="934"/>
      <c r="C1" s="934"/>
      <c r="D1" s="934"/>
    </row>
    <row r="3" spans="1:10" ht="15.75">
      <c r="A3" s="74" t="str">
        <f>+[1]Summary!A1</f>
        <v>LHB</v>
      </c>
      <c r="B3" s="94"/>
      <c r="C3" s="74" t="s">
        <v>577</v>
      </c>
    </row>
    <row r="4" spans="1:10" ht="13.5" customHeight="1" thickBot="1"/>
    <row r="5" spans="1:10" ht="34.5" customHeight="1" thickBot="1">
      <c r="B5" s="947" t="s">
        <v>34</v>
      </c>
      <c r="C5" s="948"/>
      <c r="D5" s="949"/>
      <c r="F5" s="947" t="s">
        <v>35</v>
      </c>
      <c r="G5" s="948"/>
      <c r="H5" s="949"/>
      <c r="J5" s="44" t="s">
        <v>36</v>
      </c>
    </row>
    <row r="6" spans="1:10" ht="13.5" customHeight="1">
      <c r="A6" s="952" t="s">
        <v>37</v>
      </c>
      <c r="B6" s="45" t="s">
        <v>31</v>
      </c>
      <c r="C6" s="46" t="s">
        <v>32</v>
      </c>
      <c r="D6" s="46" t="s">
        <v>33</v>
      </c>
      <c r="F6" s="45" t="s">
        <v>31</v>
      </c>
      <c r="G6" s="46" t="s">
        <v>32</v>
      </c>
      <c r="H6" s="46" t="s">
        <v>33</v>
      </c>
      <c r="J6" s="47"/>
    </row>
    <row r="7" spans="1:10" ht="13.5" customHeight="1">
      <c r="A7" s="956"/>
      <c r="B7" s="48" t="s">
        <v>38</v>
      </c>
      <c r="C7" s="48" t="s">
        <v>38</v>
      </c>
      <c r="D7" s="49" t="s">
        <v>38</v>
      </c>
      <c r="F7" s="48" t="s">
        <v>38</v>
      </c>
      <c r="G7" s="48" t="s">
        <v>38</v>
      </c>
      <c r="H7" s="49" t="s">
        <v>38</v>
      </c>
      <c r="J7" s="47"/>
    </row>
    <row r="8" spans="1:10" ht="13.5" customHeight="1">
      <c r="A8" s="50"/>
      <c r="B8" s="957"/>
      <c r="C8" s="957"/>
      <c r="D8" s="943"/>
      <c r="F8" s="957"/>
      <c r="G8" s="957"/>
      <c r="H8" s="943"/>
      <c r="J8" s="47"/>
    </row>
    <row r="9" spans="1:10" ht="13.5" customHeight="1">
      <c r="A9" s="50" t="s">
        <v>12</v>
      </c>
      <c r="B9" s="957"/>
      <c r="C9" s="957"/>
      <c r="D9" s="943"/>
      <c r="F9" s="957"/>
      <c r="G9" s="957"/>
      <c r="H9" s="943"/>
      <c r="J9" s="47"/>
    </row>
    <row r="10" spans="1:10" ht="13.5" customHeight="1">
      <c r="A10" s="51" t="s">
        <v>13</v>
      </c>
      <c r="B10" s="52">
        <v>1.1499999999999999</v>
      </c>
      <c r="C10" s="52">
        <v>1.1100000000000001</v>
      </c>
      <c r="D10" s="53">
        <v>1.06</v>
      </c>
      <c r="F10" s="271">
        <f>+F38/818000*100</f>
        <v>1.2224938875305624</v>
      </c>
      <c r="G10" s="271">
        <f t="shared" ref="G10:H10" si="0">+G38/818000*100</f>
        <v>1.1002444987775062</v>
      </c>
      <c r="H10" s="271">
        <f t="shared" si="0"/>
        <v>0.97799511002444983</v>
      </c>
      <c r="J10" s="47" t="s">
        <v>578</v>
      </c>
    </row>
    <row r="11" spans="1:10" ht="13.5" customHeight="1">
      <c r="A11" s="51" t="s">
        <v>14</v>
      </c>
      <c r="B11" s="52">
        <v>0</v>
      </c>
      <c r="C11" s="52">
        <v>1.84</v>
      </c>
      <c r="D11" s="53">
        <v>1.34</v>
      </c>
      <c r="F11" s="271">
        <f t="shared" ref="F11:H11" si="1">+F39/818000*100</f>
        <v>0</v>
      </c>
      <c r="G11" s="271">
        <f t="shared" si="1"/>
        <v>0</v>
      </c>
      <c r="H11" s="271">
        <f t="shared" si="1"/>
        <v>0</v>
      </c>
      <c r="J11" s="47" t="s">
        <v>579</v>
      </c>
    </row>
    <row r="12" spans="1:10" ht="13.5" customHeight="1">
      <c r="A12" s="51" t="s">
        <v>15</v>
      </c>
      <c r="B12" s="52">
        <v>0.35</v>
      </c>
      <c r="C12" s="52">
        <v>0.32</v>
      </c>
      <c r="D12" s="53">
        <v>0.32</v>
      </c>
      <c r="F12" s="271">
        <f t="shared" ref="F12:H12" si="2">+F40/818000*100</f>
        <v>0.36674816625916873</v>
      </c>
      <c r="G12" s="271">
        <f t="shared" si="2"/>
        <v>0.36674816625916873</v>
      </c>
      <c r="H12" s="271">
        <f t="shared" si="2"/>
        <v>0.36674816625916873</v>
      </c>
      <c r="J12" s="47"/>
    </row>
    <row r="13" spans="1:10" ht="13.5" customHeight="1">
      <c r="A13" s="51" t="s">
        <v>16</v>
      </c>
      <c r="B13" s="52">
        <v>0.02</v>
      </c>
      <c r="C13" s="52">
        <v>0</v>
      </c>
      <c r="D13" s="53">
        <v>0</v>
      </c>
      <c r="F13" s="271">
        <f t="shared" ref="F13:H13" si="3">+F41/818000*100</f>
        <v>2.4449877750611245E-2</v>
      </c>
      <c r="G13" s="271">
        <f t="shared" si="3"/>
        <v>0</v>
      </c>
      <c r="H13" s="271">
        <f t="shared" si="3"/>
        <v>0</v>
      </c>
      <c r="J13" s="47"/>
    </row>
    <row r="14" spans="1:10" ht="13.5" customHeight="1">
      <c r="A14" s="51" t="s">
        <v>17</v>
      </c>
      <c r="B14" s="52">
        <v>0.12</v>
      </c>
      <c r="C14" s="52">
        <v>0.12</v>
      </c>
      <c r="D14" s="53">
        <v>0.12</v>
      </c>
      <c r="F14" s="271">
        <f t="shared" ref="F14:H14" si="4">+F42/818000*100</f>
        <v>9.779951100244498E-2</v>
      </c>
      <c r="G14" s="271">
        <f t="shared" si="4"/>
        <v>0.12224938875305623</v>
      </c>
      <c r="H14" s="271">
        <f t="shared" si="4"/>
        <v>0.12224938875305623</v>
      </c>
      <c r="J14" s="47"/>
    </row>
    <row r="15" spans="1:10" ht="13.5" customHeight="1">
      <c r="A15" s="51" t="s">
        <v>18</v>
      </c>
      <c r="B15" s="52">
        <v>0.28999999999999998</v>
      </c>
      <c r="C15" s="52">
        <v>0.19</v>
      </c>
      <c r="D15" s="53">
        <v>0.2</v>
      </c>
      <c r="F15" s="271">
        <f t="shared" ref="F15:H15" si="5">+F43/818000*100</f>
        <v>0.18337408312958436</v>
      </c>
      <c r="G15" s="271">
        <f t="shared" si="5"/>
        <v>0.2139364303178484</v>
      </c>
      <c r="H15" s="271">
        <f t="shared" si="5"/>
        <v>0.2139364303178484</v>
      </c>
      <c r="J15" s="47" t="s">
        <v>580</v>
      </c>
    </row>
    <row r="16" spans="1:10" ht="13.5" customHeight="1">
      <c r="A16" s="51" t="s">
        <v>19</v>
      </c>
      <c r="B16" s="52">
        <v>0.06</v>
      </c>
      <c r="C16" s="52">
        <v>0.02</v>
      </c>
      <c r="D16" s="53">
        <v>0.02</v>
      </c>
      <c r="F16" s="271">
        <f t="shared" ref="F16:H16" si="6">+F44/818000*100</f>
        <v>6.1124694376528114E-2</v>
      </c>
      <c r="G16" s="271">
        <f t="shared" si="6"/>
        <v>3.0562347188264057E-2</v>
      </c>
      <c r="H16" s="271">
        <f t="shared" si="6"/>
        <v>3.0562347188264057E-2</v>
      </c>
      <c r="J16" s="47" t="s">
        <v>581</v>
      </c>
    </row>
    <row r="17" spans="1:10" ht="13.5" customHeight="1" thickBot="1">
      <c r="A17" s="51" t="s">
        <v>20</v>
      </c>
      <c r="B17" s="52">
        <v>0</v>
      </c>
      <c r="C17" s="52">
        <v>0</v>
      </c>
      <c r="D17" s="53">
        <v>0</v>
      </c>
      <c r="F17" s="271">
        <f t="shared" ref="F17:H17" si="7">+F45/818000*100</f>
        <v>0</v>
      </c>
      <c r="G17" s="271">
        <f t="shared" si="7"/>
        <v>0</v>
      </c>
      <c r="H17" s="271">
        <f t="shared" si="7"/>
        <v>0</v>
      </c>
      <c r="J17" s="47"/>
    </row>
    <row r="18" spans="1:10" ht="13.5" customHeight="1" thickBot="1">
      <c r="A18" s="50" t="s">
        <v>39</v>
      </c>
      <c r="B18" s="268">
        <f>SUM(B10:B17)</f>
        <v>1.9900000000000002</v>
      </c>
      <c r="C18" s="268">
        <f t="shared" ref="C18:D18" si="8">SUM(C10:C17)</f>
        <v>3.6</v>
      </c>
      <c r="D18" s="268">
        <f t="shared" si="8"/>
        <v>3.0600000000000005</v>
      </c>
      <c r="F18" s="268">
        <f>SUM(F10:F17)</f>
        <v>1.9559902200488997</v>
      </c>
      <c r="G18" s="268">
        <f>SUM(G10:G17)</f>
        <v>1.8337408312958436</v>
      </c>
      <c r="H18" s="268">
        <f>SUM(H10:H17)</f>
        <v>1.7114914425427872</v>
      </c>
      <c r="J18" s="47"/>
    </row>
    <row r="19" spans="1:10" ht="13.5" customHeight="1">
      <c r="A19" s="51"/>
      <c r="B19" s="944"/>
      <c r="C19" s="944"/>
      <c r="D19" s="946"/>
      <c r="F19" s="944"/>
      <c r="G19" s="944"/>
      <c r="H19" s="946"/>
      <c r="J19" s="47"/>
    </row>
    <row r="20" spans="1:10" ht="13.5" customHeight="1">
      <c r="A20" s="50" t="s">
        <v>22</v>
      </c>
      <c r="B20" s="944"/>
      <c r="C20" s="944"/>
      <c r="D20" s="946"/>
      <c r="F20" s="944"/>
      <c r="G20" s="944"/>
      <c r="H20" s="946"/>
      <c r="J20" s="47"/>
    </row>
    <row r="21" spans="1:10" ht="13.5" customHeight="1">
      <c r="A21" s="51" t="s">
        <v>23</v>
      </c>
      <c r="B21" s="52">
        <v>0.31</v>
      </c>
      <c r="C21" s="52">
        <v>0.28999999999999998</v>
      </c>
      <c r="D21" s="53">
        <v>0.28999999999999998</v>
      </c>
      <c r="F21" s="271">
        <f t="shared" ref="F21:H21" si="9">+F49/818000*100</f>
        <v>0.30562347188264061</v>
      </c>
      <c r="G21" s="271">
        <f t="shared" si="9"/>
        <v>0.30562347188264061</v>
      </c>
      <c r="H21" s="271">
        <f t="shared" si="9"/>
        <v>0.30562347188264061</v>
      </c>
      <c r="J21" s="47"/>
    </row>
    <row r="22" spans="1:10" ht="13.5" customHeight="1">
      <c r="A22" s="51" t="s">
        <v>18</v>
      </c>
      <c r="B22" s="52">
        <v>0.28999999999999998</v>
      </c>
      <c r="C22" s="52">
        <v>0.24</v>
      </c>
      <c r="D22" s="53">
        <v>0.25</v>
      </c>
      <c r="F22" s="271">
        <f t="shared" ref="F22:H22" si="10">+F50/818000*100</f>
        <v>0.23227383863080683</v>
      </c>
      <c r="G22" s="271">
        <f t="shared" si="10"/>
        <v>0.23227383863080683</v>
      </c>
      <c r="H22" s="271">
        <f t="shared" si="10"/>
        <v>0.23227383863080683</v>
      </c>
      <c r="J22" s="47" t="s">
        <v>580</v>
      </c>
    </row>
    <row r="23" spans="1:10" ht="13.5" customHeight="1">
      <c r="A23" s="51" t="s">
        <v>19</v>
      </c>
      <c r="B23" s="52">
        <v>0.01</v>
      </c>
      <c r="C23" s="52">
        <v>0.01</v>
      </c>
      <c r="D23" s="53">
        <v>0.02</v>
      </c>
      <c r="F23" s="271">
        <f t="shared" ref="F23:H23" si="11">+F51/818000*100</f>
        <v>1.2224938875305623E-2</v>
      </c>
      <c r="G23" s="271">
        <f t="shared" si="11"/>
        <v>1.2224938875305623E-2</v>
      </c>
      <c r="H23" s="271">
        <f t="shared" si="11"/>
        <v>1.2224938875305623E-2</v>
      </c>
      <c r="J23" s="47" t="s">
        <v>581</v>
      </c>
    </row>
    <row r="24" spans="1:10" ht="13.5" customHeight="1">
      <c r="A24" s="51" t="s">
        <v>20</v>
      </c>
      <c r="B24" s="52">
        <v>0.3</v>
      </c>
      <c r="C24" s="52">
        <v>0.42</v>
      </c>
      <c r="D24" s="53">
        <v>0.57999999999999996</v>
      </c>
      <c r="F24" s="271">
        <f t="shared" ref="F24:H24" si="12">+F52/818000*100</f>
        <v>0.36674816625916873</v>
      </c>
      <c r="G24" s="271">
        <f t="shared" si="12"/>
        <v>0.36674816625916873</v>
      </c>
      <c r="H24" s="271">
        <f t="shared" si="12"/>
        <v>0.36674816625916873</v>
      </c>
      <c r="J24" s="47" t="s">
        <v>582</v>
      </c>
    </row>
    <row r="25" spans="1:10" ht="13.5" customHeight="1">
      <c r="A25" s="51" t="s">
        <v>24</v>
      </c>
      <c r="B25" s="52">
        <v>0.28000000000000003</v>
      </c>
      <c r="C25" s="52">
        <v>0.28000000000000003</v>
      </c>
      <c r="D25" s="53">
        <v>0.28000000000000003</v>
      </c>
      <c r="F25" s="271">
        <f t="shared" ref="F25:H25" si="13">+F53/818000*100</f>
        <v>0.24449877750611246</v>
      </c>
      <c r="G25" s="271">
        <f t="shared" si="13"/>
        <v>0.24449877750611246</v>
      </c>
      <c r="H25" s="271">
        <f t="shared" si="13"/>
        <v>0.24449877750611246</v>
      </c>
      <c r="J25" s="47"/>
    </row>
    <row r="26" spans="1:10" ht="13.5" customHeight="1" thickBot="1">
      <c r="A26" s="51" t="s">
        <v>25</v>
      </c>
      <c r="B26" s="52">
        <v>0.64</v>
      </c>
      <c r="C26" s="52">
        <v>0.64</v>
      </c>
      <c r="D26" s="53">
        <v>0.64</v>
      </c>
      <c r="F26" s="271">
        <f t="shared" ref="F26:H26" si="14">+F54/818000*100</f>
        <v>0.24449877750611246</v>
      </c>
      <c r="G26" s="271">
        <f t="shared" si="14"/>
        <v>0.24449877750611246</v>
      </c>
      <c r="H26" s="271">
        <f t="shared" si="14"/>
        <v>0.24449877750611246</v>
      </c>
      <c r="J26" s="47" t="s">
        <v>599</v>
      </c>
    </row>
    <row r="27" spans="1:10" ht="13.5" customHeight="1" thickBot="1">
      <c r="A27" s="50" t="s">
        <v>40</v>
      </c>
      <c r="B27" s="268">
        <f>SUM(B21:B26)</f>
        <v>1.83</v>
      </c>
      <c r="C27" s="268">
        <f>SUM(C21:C26)</f>
        <v>1.88</v>
      </c>
      <c r="D27" s="268">
        <f>SUM(D21:D26)</f>
        <v>2.06</v>
      </c>
      <c r="F27" s="268">
        <f>SUM(F21:F26)</f>
        <v>1.4058679706601467</v>
      </c>
      <c r="G27" s="268">
        <f>SUM(G21:G26)</f>
        <v>1.4058679706601467</v>
      </c>
      <c r="H27" s="268">
        <f>SUM(H21:H26)</f>
        <v>1.4058679706601467</v>
      </c>
      <c r="J27" s="47"/>
    </row>
    <row r="28" spans="1:10" ht="13.5" customHeight="1" thickBot="1">
      <c r="A28" s="50"/>
      <c r="B28" s="269"/>
      <c r="C28" s="269"/>
      <c r="D28" s="270"/>
      <c r="F28" s="269"/>
      <c r="G28" s="269"/>
      <c r="H28" s="270"/>
      <c r="J28" s="47"/>
    </row>
    <row r="29" spans="1:10" ht="13.5" customHeight="1" thickBot="1">
      <c r="A29" s="54" t="s">
        <v>41</v>
      </c>
      <c r="B29" s="268">
        <f>B18+B27</f>
        <v>3.8200000000000003</v>
      </c>
      <c r="C29" s="268">
        <f>C18+C27</f>
        <v>5.48</v>
      </c>
      <c r="D29" s="268">
        <f>D18+D27</f>
        <v>5.120000000000001</v>
      </c>
      <c r="F29" s="268">
        <f>F18+F27</f>
        <v>3.3618581907090466</v>
      </c>
      <c r="G29" s="268">
        <f>G18+G27</f>
        <v>3.2396088019559901</v>
      </c>
      <c r="H29" s="268">
        <f>H18+H27</f>
        <v>3.1173594132029336</v>
      </c>
      <c r="J29" s="55"/>
    </row>
    <row r="32" spans="1:10" ht="15.75" thickBot="1"/>
    <row r="33" spans="1:8" ht="15.75" thickBot="1">
      <c r="F33" s="947" t="s">
        <v>35</v>
      </c>
      <c r="G33" s="948"/>
      <c r="H33" s="949"/>
    </row>
    <row r="34" spans="1:8">
      <c r="A34" s="952" t="s">
        <v>37</v>
      </c>
      <c r="B34" s="56"/>
      <c r="C34" s="56"/>
      <c r="D34" s="56"/>
      <c r="E34" s="57"/>
      <c r="F34" s="45" t="s">
        <v>31</v>
      </c>
      <c r="G34" s="46" t="s">
        <v>32</v>
      </c>
      <c r="H34" s="46" t="s">
        <v>33</v>
      </c>
    </row>
    <row r="35" spans="1:8" ht="15.75" thickBot="1">
      <c r="A35" s="953"/>
      <c r="B35" s="58"/>
      <c r="C35" s="58"/>
      <c r="D35" s="58"/>
      <c r="E35" s="59"/>
      <c r="F35" s="60" t="s">
        <v>42</v>
      </c>
      <c r="G35" s="60" t="s">
        <v>42</v>
      </c>
      <c r="H35" s="60" t="s">
        <v>42</v>
      </c>
    </row>
    <row r="36" spans="1:8">
      <c r="A36" s="50"/>
      <c r="B36" s="61"/>
      <c r="C36" s="61"/>
      <c r="D36" s="61"/>
      <c r="E36" s="62"/>
      <c r="F36" s="954"/>
      <c r="G36" s="954"/>
      <c r="H36" s="955"/>
    </row>
    <row r="37" spans="1:8">
      <c r="A37" s="50" t="s">
        <v>12</v>
      </c>
      <c r="B37" s="61"/>
      <c r="C37" s="61"/>
      <c r="D37" s="61"/>
      <c r="E37" s="62"/>
      <c r="F37" s="954"/>
      <c r="G37" s="954"/>
      <c r="H37" s="955"/>
    </row>
    <row r="38" spans="1:8">
      <c r="A38" s="51" t="s">
        <v>13</v>
      </c>
      <c r="B38" s="61"/>
      <c r="C38" s="61"/>
      <c r="D38" s="61"/>
      <c r="E38" s="62"/>
      <c r="F38" s="63">
        <v>10000</v>
      </c>
      <c r="G38" s="63">
        <v>9000</v>
      </c>
      <c r="H38" s="64">
        <v>8000</v>
      </c>
    </row>
    <row r="39" spans="1:8">
      <c r="A39" s="51" t="s">
        <v>14</v>
      </c>
      <c r="B39" s="61"/>
      <c r="C39" s="61"/>
      <c r="D39" s="61"/>
      <c r="E39" s="62"/>
      <c r="F39" s="63"/>
      <c r="G39" s="63"/>
      <c r="H39" s="64"/>
    </row>
    <row r="40" spans="1:8">
      <c r="A40" s="51" t="s">
        <v>15</v>
      </c>
      <c r="B40" s="61"/>
      <c r="C40" s="61"/>
      <c r="D40" s="61"/>
      <c r="E40" s="62"/>
      <c r="F40" s="63">
        <v>3000</v>
      </c>
      <c r="G40" s="63">
        <v>3000</v>
      </c>
      <c r="H40" s="64">
        <v>3000</v>
      </c>
    </row>
    <row r="41" spans="1:8">
      <c r="A41" s="51" t="s">
        <v>16</v>
      </c>
      <c r="B41" s="61"/>
      <c r="C41" s="61"/>
      <c r="D41" s="61"/>
      <c r="E41" s="62"/>
      <c r="F41" s="63">
        <v>200</v>
      </c>
      <c r="G41" s="63">
        <v>0</v>
      </c>
      <c r="H41" s="64">
        <v>0</v>
      </c>
    </row>
    <row r="42" spans="1:8">
      <c r="A42" s="51" t="s">
        <v>17</v>
      </c>
      <c r="B42" s="61"/>
      <c r="C42" s="61"/>
      <c r="D42" s="61"/>
      <c r="E42" s="62"/>
      <c r="F42" s="63">
        <v>800</v>
      </c>
      <c r="G42" s="63">
        <v>1000</v>
      </c>
      <c r="H42" s="64">
        <v>1000</v>
      </c>
    </row>
    <row r="43" spans="1:8">
      <c r="A43" s="51" t="s">
        <v>18</v>
      </c>
      <c r="B43" s="61"/>
      <c r="C43" s="61"/>
      <c r="D43" s="61"/>
      <c r="E43" s="62"/>
      <c r="F43" s="63">
        <v>1500</v>
      </c>
      <c r="G43" s="63">
        <v>1750</v>
      </c>
      <c r="H43" s="64">
        <v>1750</v>
      </c>
    </row>
    <row r="44" spans="1:8">
      <c r="A44" s="51" t="s">
        <v>19</v>
      </c>
      <c r="B44" s="61"/>
      <c r="C44" s="61"/>
      <c r="D44" s="61"/>
      <c r="E44" s="62"/>
      <c r="F44" s="63">
        <v>500</v>
      </c>
      <c r="G44" s="63">
        <v>250</v>
      </c>
      <c r="H44" s="64">
        <v>250</v>
      </c>
    </row>
    <row r="45" spans="1:8" ht="15.75" thickBot="1">
      <c r="A45" s="51" t="s">
        <v>20</v>
      </c>
      <c r="B45" s="61"/>
      <c r="C45" s="61"/>
      <c r="D45" s="61"/>
      <c r="E45" s="62"/>
      <c r="F45" s="63"/>
      <c r="G45" s="63"/>
      <c r="H45" s="64"/>
    </row>
    <row r="46" spans="1:8" ht="15.75" thickBot="1">
      <c r="A46" s="65" t="s">
        <v>39</v>
      </c>
      <c r="B46" s="66"/>
      <c r="C46" s="66"/>
      <c r="D46" s="66"/>
      <c r="E46" s="67"/>
      <c r="F46" s="68">
        <f>SUM(F38:F45)</f>
        <v>16000</v>
      </c>
      <c r="G46" s="68">
        <f>SUM(G38:G45)</f>
        <v>15000</v>
      </c>
      <c r="H46" s="68">
        <f>SUM(H38:H45)</f>
        <v>14000</v>
      </c>
    </row>
    <row r="47" spans="1:8">
      <c r="A47" s="51"/>
      <c r="B47" s="61"/>
      <c r="C47" s="61"/>
      <c r="D47" s="61"/>
      <c r="E47" s="62"/>
      <c r="F47" s="950"/>
      <c r="G47" s="950"/>
      <c r="H47" s="945"/>
    </row>
    <row r="48" spans="1:8">
      <c r="A48" s="50" t="s">
        <v>22</v>
      </c>
      <c r="B48" s="61"/>
      <c r="C48" s="61"/>
      <c r="D48" s="61"/>
      <c r="E48" s="62"/>
      <c r="F48" s="950"/>
      <c r="G48" s="950"/>
      <c r="H48" s="945"/>
    </row>
    <row r="49" spans="1:8">
      <c r="A49" s="51" t="s">
        <v>23</v>
      </c>
      <c r="B49" s="61"/>
      <c r="C49" s="61"/>
      <c r="D49" s="61"/>
      <c r="E49" s="62"/>
      <c r="F49" s="63">
        <v>2500</v>
      </c>
      <c r="G49" s="63">
        <v>2500</v>
      </c>
      <c r="H49" s="64">
        <v>2500</v>
      </c>
    </row>
    <row r="50" spans="1:8">
      <c r="A50" s="51" t="s">
        <v>18</v>
      </c>
      <c r="B50" s="61"/>
      <c r="C50" s="61"/>
      <c r="D50" s="61"/>
      <c r="E50" s="62"/>
      <c r="F50" s="63">
        <v>1900</v>
      </c>
      <c r="G50" s="63">
        <v>1900</v>
      </c>
      <c r="H50" s="64">
        <v>1900</v>
      </c>
    </row>
    <row r="51" spans="1:8">
      <c r="A51" s="51" t="s">
        <v>19</v>
      </c>
      <c r="B51" s="61"/>
      <c r="C51" s="61"/>
      <c r="D51" s="61"/>
      <c r="E51" s="62"/>
      <c r="F51" s="63">
        <v>100</v>
      </c>
      <c r="G51" s="63">
        <v>100</v>
      </c>
      <c r="H51" s="64">
        <v>100</v>
      </c>
    </row>
    <row r="52" spans="1:8">
      <c r="A52" s="51" t="s">
        <v>20</v>
      </c>
      <c r="B52" s="61"/>
      <c r="C52" s="61"/>
      <c r="D52" s="61"/>
      <c r="E52" s="62"/>
      <c r="F52" s="63">
        <v>3000</v>
      </c>
      <c r="G52" s="63">
        <v>3000</v>
      </c>
      <c r="H52" s="64">
        <v>3000</v>
      </c>
    </row>
    <row r="53" spans="1:8">
      <c r="A53" s="51" t="s">
        <v>24</v>
      </c>
      <c r="B53" s="61"/>
      <c r="C53" s="61"/>
      <c r="D53" s="61"/>
      <c r="E53" s="62"/>
      <c r="F53" s="63">
        <v>2000</v>
      </c>
      <c r="G53" s="63">
        <v>2000</v>
      </c>
      <c r="H53" s="64">
        <v>2000</v>
      </c>
    </row>
    <row r="54" spans="1:8" ht="15.75" thickBot="1">
      <c r="A54" s="51" t="s">
        <v>25</v>
      </c>
      <c r="B54" s="61"/>
      <c r="C54" s="61"/>
      <c r="D54" s="61"/>
      <c r="E54" s="62"/>
      <c r="F54" s="63">
        <v>2000</v>
      </c>
      <c r="G54" s="63">
        <v>2000</v>
      </c>
      <c r="H54" s="64">
        <v>2000</v>
      </c>
    </row>
    <row r="55" spans="1:8" ht="15.75" thickBot="1">
      <c r="A55" s="65" t="s">
        <v>40</v>
      </c>
      <c r="B55" s="66"/>
      <c r="C55" s="66"/>
      <c r="D55" s="66"/>
      <c r="E55" s="67"/>
      <c r="F55" s="68">
        <f>SUM(F49:F54)</f>
        <v>11500</v>
      </c>
      <c r="G55" s="68">
        <f>SUM(G49:G54)</f>
        <v>11500</v>
      </c>
      <c r="H55" s="68">
        <f>SUM(H49:H54)</f>
        <v>11500</v>
      </c>
    </row>
    <row r="56" spans="1:8" ht="15.75" thickBot="1">
      <c r="A56" s="50"/>
      <c r="B56" s="61"/>
      <c r="C56" s="61"/>
      <c r="D56" s="61"/>
      <c r="E56" s="62"/>
      <c r="F56" s="69"/>
      <c r="G56" s="69"/>
      <c r="H56" s="70"/>
    </row>
    <row r="57" spans="1:8" ht="15.75" thickBot="1">
      <c r="A57" s="65" t="s">
        <v>41</v>
      </c>
      <c r="B57" s="66"/>
      <c r="C57" s="66"/>
      <c r="D57" s="66"/>
      <c r="E57" s="67"/>
      <c r="F57" s="68">
        <f>F46+F55</f>
        <v>27500</v>
      </c>
      <c r="G57" s="68">
        <f>G46+G55</f>
        <v>26500</v>
      </c>
      <c r="H57" s="68">
        <f>H46+H55</f>
        <v>25500</v>
      </c>
    </row>
  </sheetData>
  <mergeCells count="24">
    <mergeCell ref="A1:D1"/>
    <mergeCell ref="A34:A35"/>
    <mergeCell ref="F36:F37"/>
    <mergeCell ref="G36:G37"/>
    <mergeCell ref="H36:H37"/>
    <mergeCell ref="B5:D5"/>
    <mergeCell ref="F5:H5"/>
    <mergeCell ref="A6:A7"/>
    <mergeCell ref="B8:B9"/>
    <mergeCell ref="C8:C9"/>
    <mergeCell ref="D8:D9"/>
    <mergeCell ref="F8:F9"/>
    <mergeCell ref="G8:G9"/>
    <mergeCell ref="D19:D20"/>
    <mergeCell ref="F19:F20"/>
    <mergeCell ref="G19:G20"/>
    <mergeCell ref="H8:H9"/>
    <mergeCell ref="B19:B20"/>
    <mergeCell ref="C19:C20"/>
    <mergeCell ref="H47:H48"/>
    <mergeCell ref="H19:H20"/>
    <mergeCell ref="F33:H33"/>
    <mergeCell ref="F47:F48"/>
    <mergeCell ref="G47:G48"/>
  </mergeCells>
  <pageMargins left="0.70866141732283472" right="0.70866141732283472" top="0.74803149606299213" bottom="0.74803149606299213" header="0.31496062992125984" footer="0.31496062992125984"/>
  <pageSetup paperSize="9" scale="56" orientation="landscape" horizontalDpi="300" r:id="rId1"/>
  <headerFooter>
    <oddFooter>&amp;L&amp;F&amp;R&amp;F</oddFooter>
  </headerFooter>
</worksheet>
</file>

<file path=xl/worksheets/sheet5.xml><?xml version="1.0" encoding="utf-8"?>
<worksheet xmlns="http://schemas.openxmlformats.org/spreadsheetml/2006/main" xmlns:r="http://schemas.openxmlformats.org/officeDocument/2006/relationships">
  <sheetPr codeName="Sheet5">
    <pageSetUpPr fitToPage="1"/>
  </sheetPr>
  <dimension ref="A1:L57"/>
  <sheetViews>
    <sheetView view="pageBreakPreview" zoomScale="60" zoomScaleNormal="100" zoomScalePageLayoutView="400" workbookViewId="0">
      <selection activeCell="G18" sqref="G18"/>
    </sheetView>
  </sheetViews>
  <sheetFormatPr defaultRowHeight="15"/>
  <cols>
    <col min="1" max="1" width="3.6640625" style="94" customWidth="1"/>
    <col min="2" max="2" width="55.44140625" style="94" bestFit="1" customWidth="1"/>
    <col min="3" max="3" width="14.6640625" style="94" customWidth="1"/>
    <col min="4" max="5" width="13" style="94" customWidth="1"/>
    <col min="6" max="7" width="8.88671875" style="73"/>
    <col min="8" max="255" width="8.88671875" style="94"/>
    <col min="256" max="256" width="3.6640625" style="94" customWidth="1"/>
    <col min="257" max="257" width="55.44140625" style="94" bestFit="1" customWidth="1"/>
    <col min="258" max="258" width="14" style="94" customWidth="1"/>
    <col min="259" max="261" width="13" style="94" customWidth="1"/>
    <col min="262" max="511" width="8.88671875" style="94"/>
    <col min="512" max="512" width="3.6640625" style="94" customWidth="1"/>
    <col min="513" max="513" width="55.44140625" style="94" bestFit="1" customWidth="1"/>
    <col min="514" max="514" width="14" style="94" customWidth="1"/>
    <col min="515" max="517" width="13" style="94" customWidth="1"/>
    <col min="518" max="767" width="8.88671875" style="94"/>
    <col min="768" max="768" width="3.6640625" style="94" customWidth="1"/>
    <col min="769" max="769" width="55.44140625" style="94" bestFit="1" customWidth="1"/>
    <col min="770" max="770" width="14" style="94" customWidth="1"/>
    <col min="771" max="773" width="13" style="94" customWidth="1"/>
    <col min="774" max="1023" width="8.88671875" style="94"/>
    <col min="1024" max="1024" width="3.6640625" style="94" customWidth="1"/>
    <col min="1025" max="1025" width="55.44140625" style="94" bestFit="1" customWidth="1"/>
    <col min="1026" max="1026" width="14" style="94" customWidth="1"/>
    <col min="1027" max="1029" width="13" style="94" customWidth="1"/>
    <col min="1030" max="1279" width="8.88671875" style="94"/>
    <col min="1280" max="1280" width="3.6640625" style="94" customWidth="1"/>
    <col min="1281" max="1281" width="55.44140625" style="94" bestFit="1" customWidth="1"/>
    <col min="1282" max="1282" width="14" style="94" customWidth="1"/>
    <col min="1283" max="1285" width="13" style="94" customWidth="1"/>
    <col min="1286" max="1535" width="8.88671875" style="94"/>
    <col min="1536" max="1536" width="3.6640625" style="94" customWidth="1"/>
    <col min="1537" max="1537" width="55.44140625" style="94" bestFit="1" customWidth="1"/>
    <col min="1538" max="1538" width="14" style="94" customWidth="1"/>
    <col min="1539" max="1541" width="13" style="94" customWidth="1"/>
    <col min="1542" max="1791" width="8.88671875" style="94"/>
    <col min="1792" max="1792" width="3.6640625" style="94" customWidth="1"/>
    <col min="1793" max="1793" width="55.44140625" style="94" bestFit="1" customWidth="1"/>
    <col min="1794" max="1794" width="14" style="94" customWidth="1"/>
    <col min="1795" max="1797" width="13" style="94" customWidth="1"/>
    <col min="1798" max="2047" width="8.88671875" style="94"/>
    <col min="2048" max="2048" width="3.6640625" style="94" customWidth="1"/>
    <col min="2049" max="2049" width="55.44140625" style="94" bestFit="1" customWidth="1"/>
    <col min="2050" max="2050" width="14" style="94" customWidth="1"/>
    <col min="2051" max="2053" width="13" style="94" customWidth="1"/>
    <col min="2054" max="2303" width="8.88671875" style="94"/>
    <col min="2304" max="2304" width="3.6640625" style="94" customWidth="1"/>
    <col min="2305" max="2305" width="55.44140625" style="94" bestFit="1" customWidth="1"/>
    <col min="2306" max="2306" width="14" style="94" customWidth="1"/>
    <col min="2307" max="2309" width="13" style="94" customWidth="1"/>
    <col min="2310" max="2559" width="8.88671875" style="94"/>
    <col min="2560" max="2560" width="3.6640625" style="94" customWidth="1"/>
    <col min="2561" max="2561" width="55.44140625" style="94" bestFit="1" customWidth="1"/>
    <col min="2562" max="2562" width="14" style="94" customWidth="1"/>
    <col min="2563" max="2565" width="13" style="94" customWidth="1"/>
    <col min="2566" max="2815" width="8.88671875" style="94"/>
    <col min="2816" max="2816" width="3.6640625" style="94" customWidth="1"/>
    <col min="2817" max="2817" width="55.44140625" style="94" bestFit="1" customWidth="1"/>
    <col min="2818" max="2818" width="14" style="94" customWidth="1"/>
    <col min="2819" max="2821" width="13" style="94" customWidth="1"/>
    <col min="2822" max="3071" width="8.88671875" style="94"/>
    <col min="3072" max="3072" width="3.6640625" style="94" customWidth="1"/>
    <col min="3073" max="3073" width="55.44140625" style="94" bestFit="1" customWidth="1"/>
    <col min="3074" max="3074" width="14" style="94" customWidth="1"/>
    <col min="3075" max="3077" width="13" style="94" customWidth="1"/>
    <col min="3078" max="3327" width="8.88671875" style="94"/>
    <col min="3328" max="3328" width="3.6640625" style="94" customWidth="1"/>
    <col min="3329" max="3329" width="55.44140625" style="94" bestFit="1" customWidth="1"/>
    <col min="3330" max="3330" width="14" style="94" customWidth="1"/>
    <col min="3331" max="3333" width="13" style="94" customWidth="1"/>
    <col min="3334" max="3583" width="8.88671875" style="94"/>
    <col min="3584" max="3584" width="3.6640625" style="94" customWidth="1"/>
    <col min="3585" max="3585" width="55.44140625" style="94" bestFit="1" customWidth="1"/>
    <col min="3586" max="3586" width="14" style="94" customWidth="1"/>
    <col min="3587" max="3589" width="13" style="94" customWidth="1"/>
    <col min="3590" max="3839" width="8.88671875" style="94"/>
    <col min="3840" max="3840" width="3.6640625" style="94" customWidth="1"/>
    <col min="3841" max="3841" width="55.44140625" style="94" bestFit="1" customWidth="1"/>
    <col min="3842" max="3842" width="14" style="94" customWidth="1"/>
    <col min="3843" max="3845" width="13" style="94" customWidth="1"/>
    <col min="3846" max="4095" width="8.88671875" style="94"/>
    <col min="4096" max="4096" width="3.6640625" style="94" customWidth="1"/>
    <col min="4097" max="4097" width="55.44140625" style="94" bestFit="1" customWidth="1"/>
    <col min="4098" max="4098" width="14" style="94" customWidth="1"/>
    <col min="4099" max="4101" width="13" style="94" customWidth="1"/>
    <col min="4102" max="4351" width="8.88671875" style="94"/>
    <col min="4352" max="4352" width="3.6640625" style="94" customWidth="1"/>
    <col min="4353" max="4353" width="55.44140625" style="94" bestFit="1" customWidth="1"/>
    <col min="4354" max="4354" width="14" style="94" customWidth="1"/>
    <col min="4355" max="4357" width="13" style="94" customWidth="1"/>
    <col min="4358" max="4607" width="8.88671875" style="94"/>
    <col min="4608" max="4608" width="3.6640625" style="94" customWidth="1"/>
    <col min="4609" max="4609" width="55.44140625" style="94" bestFit="1" customWidth="1"/>
    <col min="4610" max="4610" width="14" style="94" customWidth="1"/>
    <col min="4611" max="4613" width="13" style="94" customWidth="1"/>
    <col min="4614" max="4863" width="8.88671875" style="94"/>
    <col min="4864" max="4864" width="3.6640625" style="94" customWidth="1"/>
    <col min="4865" max="4865" width="55.44140625" style="94" bestFit="1" customWidth="1"/>
    <col min="4866" max="4866" width="14" style="94" customWidth="1"/>
    <col min="4867" max="4869" width="13" style="94" customWidth="1"/>
    <col min="4870" max="5119" width="8.88671875" style="94"/>
    <col min="5120" max="5120" width="3.6640625" style="94" customWidth="1"/>
    <col min="5121" max="5121" width="55.44140625" style="94" bestFit="1" customWidth="1"/>
    <col min="5122" max="5122" width="14" style="94" customWidth="1"/>
    <col min="5123" max="5125" width="13" style="94" customWidth="1"/>
    <col min="5126" max="5375" width="8.88671875" style="94"/>
    <col min="5376" max="5376" width="3.6640625" style="94" customWidth="1"/>
    <col min="5377" max="5377" width="55.44140625" style="94" bestFit="1" customWidth="1"/>
    <col min="5378" max="5378" width="14" style="94" customWidth="1"/>
    <col min="5379" max="5381" width="13" style="94" customWidth="1"/>
    <col min="5382" max="5631" width="8.88671875" style="94"/>
    <col min="5632" max="5632" width="3.6640625" style="94" customWidth="1"/>
    <col min="5633" max="5633" width="55.44140625" style="94" bestFit="1" customWidth="1"/>
    <col min="5634" max="5634" width="14" style="94" customWidth="1"/>
    <col min="5635" max="5637" width="13" style="94" customWidth="1"/>
    <col min="5638" max="5887" width="8.88671875" style="94"/>
    <col min="5888" max="5888" width="3.6640625" style="94" customWidth="1"/>
    <col min="5889" max="5889" width="55.44140625" style="94" bestFit="1" customWidth="1"/>
    <col min="5890" max="5890" width="14" style="94" customWidth="1"/>
    <col min="5891" max="5893" width="13" style="94" customWidth="1"/>
    <col min="5894" max="6143" width="8.88671875" style="94"/>
    <col min="6144" max="6144" width="3.6640625" style="94" customWidth="1"/>
    <col min="6145" max="6145" width="55.44140625" style="94" bestFit="1" customWidth="1"/>
    <col min="6146" max="6146" width="14" style="94" customWidth="1"/>
    <col min="6147" max="6149" width="13" style="94" customWidth="1"/>
    <col min="6150" max="6399" width="8.88671875" style="94"/>
    <col min="6400" max="6400" width="3.6640625" style="94" customWidth="1"/>
    <col min="6401" max="6401" width="55.44140625" style="94" bestFit="1" customWidth="1"/>
    <col min="6402" max="6402" width="14" style="94" customWidth="1"/>
    <col min="6403" max="6405" width="13" style="94" customWidth="1"/>
    <col min="6406" max="6655" width="8.88671875" style="94"/>
    <col min="6656" max="6656" width="3.6640625" style="94" customWidth="1"/>
    <col min="6657" max="6657" width="55.44140625" style="94" bestFit="1" customWidth="1"/>
    <col min="6658" max="6658" width="14" style="94" customWidth="1"/>
    <col min="6659" max="6661" width="13" style="94" customWidth="1"/>
    <col min="6662" max="6911" width="8.88671875" style="94"/>
    <col min="6912" max="6912" width="3.6640625" style="94" customWidth="1"/>
    <col min="6913" max="6913" width="55.44140625" style="94" bestFit="1" customWidth="1"/>
    <col min="6914" max="6914" width="14" style="94" customWidth="1"/>
    <col min="6915" max="6917" width="13" style="94" customWidth="1"/>
    <col min="6918" max="7167" width="8.88671875" style="94"/>
    <col min="7168" max="7168" width="3.6640625" style="94" customWidth="1"/>
    <col min="7169" max="7169" width="55.44140625" style="94" bestFit="1" customWidth="1"/>
    <col min="7170" max="7170" width="14" style="94" customWidth="1"/>
    <col min="7171" max="7173" width="13" style="94" customWidth="1"/>
    <col min="7174" max="7423" width="8.88671875" style="94"/>
    <col min="7424" max="7424" width="3.6640625" style="94" customWidth="1"/>
    <col min="7425" max="7425" width="55.44140625" style="94" bestFit="1" customWidth="1"/>
    <col min="7426" max="7426" width="14" style="94" customWidth="1"/>
    <col min="7427" max="7429" width="13" style="94" customWidth="1"/>
    <col min="7430" max="7679" width="8.88671875" style="94"/>
    <col min="7680" max="7680" width="3.6640625" style="94" customWidth="1"/>
    <col min="7681" max="7681" width="55.44140625" style="94" bestFit="1" customWidth="1"/>
    <col min="7682" max="7682" width="14" style="94" customWidth="1"/>
    <col min="7683" max="7685" width="13" style="94" customWidth="1"/>
    <col min="7686" max="7935" width="8.88671875" style="94"/>
    <col min="7936" max="7936" width="3.6640625" style="94" customWidth="1"/>
    <col min="7937" max="7937" width="55.44140625" style="94" bestFit="1" customWidth="1"/>
    <col min="7938" max="7938" width="14" style="94" customWidth="1"/>
    <col min="7939" max="7941" width="13" style="94" customWidth="1"/>
    <col min="7942" max="8191" width="8.88671875" style="94"/>
    <col min="8192" max="8192" width="3.6640625" style="94" customWidth="1"/>
    <col min="8193" max="8193" width="55.44140625" style="94" bestFit="1" customWidth="1"/>
    <col min="8194" max="8194" width="14" style="94" customWidth="1"/>
    <col min="8195" max="8197" width="13" style="94" customWidth="1"/>
    <col min="8198" max="8447" width="8.88671875" style="94"/>
    <col min="8448" max="8448" width="3.6640625" style="94" customWidth="1"/>
    <col min="8449" max="8449" width="55.44140625" style="94" bestFit="1" customWidth="1"/>
    <col min="8450" max="8450" width="14" style="94" customWidth="1"/>
    <col min="8451" max="8453" width="13" style="94" customWidth="1"/>
    <col min="8454" max="8703" width="8.88671875" style="94"/>
    <col min="8704" max="8704" width="3.6640625" style="94" customWidth="1"/>
    <col min="8705" max="8705" width="55.44140625" style="94" bestFit="1" customWidth="1"/>
    <col min="8706" max="8706" width="14" style="94" customWidth="1"/>
    <col min="8707" max="8709" width="13" style="94" customWidth="1"/>
    <col min="8710" max="8959" width="8.88671875" style="94"/>
    <col min="8960" max="8960" width="3.6640625" style="94" customWidth="1"/>
    <col min="8961" max="8961" width="55.44140625" style="94" bestFit="1" customWidth="1"/>
    <col min="8962" max="8962" width="14" style="94" customWidth="1"/>
    <col min="8963" max="8965" width="13" style="94" customWidth="1"/>
    <col min="8966" max="9215" width="8.88671875" style="94"/>
    <col min="9216" max="9216" width="3.6640625" style="94" customWidth="1"/>
    <col min="9217" max="9217" width="55.44140625" style="94" bestFit="1" customWidth="1"/>
    <col min="9218" max="9218" width="14" style="94" customWidth="1"/>
    <col min="9219" max="9221" width="13" style="94" customWidth="1"/>
    <col min="9222" max="9471" width="8.88671875" style="94"/>
    <col min="9472" max="9472" width="3.6640625" style="94" customWidth="1"/>
    <col min="9473" max="9473" width="55.44140625" style="94" bestFit="1" customWidth="1"/>
    <col min="9474" max="9474" width="14" style="94" customWidth="1"/>
    <col min="9475" max="9477" width="13" style="94" customWidth="1"/>
    <col min="9478" max="9727" width="8.88671875" style="94"/>
    <col min="9728" max="9728" width="3.6640625" style="94" customWidth="1"/>
    <col min="9729" max="9729" width="55.44140625" style="94" bestFit="1" customWidth="1"/>
    <col min="9730" max="9730" width="14" style="94" customWidth="1"/>
    <col min="9731" max="9733" width="13" style="94" customWidth="1"/>
    <col min="9734" max="9983" width="8.88671875" style="94"/>
    <col min="9984" max="9984" width="3.6640625" style="94" customWidth="1"/>
    <col min="9985" max="9985" width="55.44140625" style="94" bestFit="1" customWidth="1"/>
    <col min="9986" max="9986" width="14" style="94" customWidth="1"/>
    <col min="9987" max="9989" width="13" style="94" customWidth="1"/>
    <col min="9990" max="10239" width="8.88671875" style="94"/>
    <col min="10240" max="10240" width="3.6640625" style="94" customWidth="1"/>
    <col min="10241" max="10241" width="55.44140625" style="94" bestFit="1" customWidth="1"/>
    <col min="10242" max="10242" width="14" style="94" customWidth="1"/>
    <col min="10243" max="10245" width="13" style="94" customWidth="1"/>
    <col min="10246" max="10495" width="8.88671875" style="94"/>
    <col min="10496" max="10496" width="3.6640625" style="94" customWidth="1"/>
    <col min="10497" max="10497" width="55.44140625" style="94" bestFit="1" customWidth="1"/>
    <col min="10498" max="10498" width="14" style="94" customWidth="1"/>
    <col min="10499" max="10501" width="13" style="94" customWidth="1"/>
    <col min="10502" max="10751" width="8.88671875" style="94"/>
    <col min="10752" max="10752" width="3.6640625" style="94" customWidth="1"/>
    <col min="10753" max="10753" width="55.44140625" style="94" bestFit="1" customWidth="1"/>
    <col min="10754" max="10754" width="14" style="94" customWidth="1"/>
    <col min="10755" max="10757" width="13" style="94" customWidth="1"/>
    <col min="10758" max="11007" width="8.88671875" style="94"/>
    <col min="11008" max="11008" width="3.6640625" style="94" customWidth="1"/>
    <col min="11009" max="11009" width="55.44140625" style="94" bestFit="1" customWidth="1"/>
    <col min="11010" max="11010" width="14" style="94" customWidth="1"/>
    <col min="11011" max="11013" width="13" style="94" customWidth="1"/>
    <col min="11014" max="11263" width="8.88671875" style="94"/>
    <col min="11264" max="11264" width="3.6640625" style="94" customWidth="1"/>
    <col min="11265" max="11265" width="55.44140625" style="94" bestFit="1" customWidth="1"/>
    <col min="11266" max="11266" width="14" style="94" customWidth="1"/>
    <col min="11267" max="11269" width="13" style="94" customWidth="1"/>
    <col min="11270" max="11519" width="8.88671875" style="94"/>
    <col min="11520" max="11520" width="3.6640625" style="94" customWidth="1"/>
    <col min="11521" max="11521" width="55.44140625" style="94" bestFit="1" customWidth="1"/>
    <col min="11522" max="11522" width="14" style="94" customWidth="1"/>
    <col min="11523" max="11525" width="13" style="94" customWidth="1"/>
    <col min="11526" max="11775" width="8.88671875" style="94"/>
    <col min="11776" max="11776" width="3.6640625" style="94" customWidth="1"/>
    <col min="11777" max="11777" width="55.44140625" style="94" bestFit="1" customWidth="1"/>
    <col min="11778" max="11778" width="14" style="94" customWidth="1"/>
    <col min="11779" max="11781" width="13" style="94" customWidth="1"/>
    <col min="11782" max="12031" width="8.88671875" style="94"/>
    <col min="12032" max="12032" width="3.6640625" style="94" customWidth="1"/>
    <col min="12033" max="12033" width="55.44140625" style="94" bestFit="1" customWidth="1"/>
    <col min="12034" max="12034" width="14" style="94" customWidth="1"/>
    <col min="12035" max="12037" width="13" style="94" customWidth="1"/>
    <col min="12038" max="12287" width="8.88671875" style="94"/>
    <col min="12288" max="12288" width="3.6640625" style="94" customWidth="1"/>
    <col min="12289" max="12289" width="55.44140625" style="94" bestFit="1" customWidth="1"/>
    <col min="12290" max="12290" width="14" style="94" customWidth="1"/>
    <col min="12291" max="12293" width="13" style="94" customWidth="1"/>
    <col min="12294" max="12543" width="8.88671875" style="94"/>
    <col min="12544" max="12544" width="3.6640625" style="94" customWidth="1"/>
    <col min="12545" max="12545" width="55.44140625" style="94" bestFit="1" customWidth="1"/>
    <col min="12546" max="12546" width="14" style="94" customWidth="1"/>
    <col min="12547" max="12549" width="13" style="94" customWidth="1"/>
    <col min="12550" max="12799" width="8.88671875" style="94"/>
    <col min="12800" max="12800" width="3.6640625" style="94" customWidth="1"/>
    <col min="12801" max="12801" width="55.44140625" style="94" bestFit="1" customWidth="1"/>
    <col min="12802" max="12802" width="14" style="94" customWidth="1"/>
    <col min="12803" max="12805" width="13" style="94" customWidth="1"/>
    <col min="12806" max="13055" width="8.88671875" style="94"/>
    <col min="13056" max="13056" width="3.6640625" style="94" customWidth="1"/>
    <col min="13057" max="13057" width="55.44140625" style="94" bestFit="1" customWidth="1"/>
    <col min="13058" max="13058" width="14" style="94" customWidth="1"/>
    <col min="13059" max="13061" width="13" style="94" customWidth="1"/>
    <col min="13062" max="13311" width="8.88671875" style="94"/>
    <col min="13312" max="13312" width="3.6640625" style="94" customWidth="1"/>
    <col min="13313" max="13313" width="55.44140625" style="94" bestFit="1" customWidth="1"/>
    <col min="13314" max="13314" width="14" style="94" customWidth="1"/>
    <col min="13315" max="13317" width="13" style="94" customWidth="1"/>
    <col min="13318" max="13567" width="8.88671875" style="94"/>
    <col min="13568" max="13568" width="3.6640625" style="94" customWidth="1"/>
    <col min="13569" max="13569" width="55.44140625" style="94" bestFit="1" customWidth="1"/>
    <col min="13570" max="13570" width="14" style="94" customWidth="1"/>
    <col min="13571" max="13573" width="13" style="94" customWidth="1"/>
    <col min="13574" max="13823" width="8.88671875" style="94"/>
    <col min="13824" max="13824" width="3.6640625" style="94" customWidth="1"/>
    <col min="13825" max="13825" width="55.44140625" style="94" bestFit="1" customWidth="1"/>
    <col min="13826" max="13826" width="14" style="94" customWidth="1"/>
    <col min="13827" max="13829" width="13" style="94" customWidth="1"/>
    <col min="13830" max="14079" width="8.88671875" style="94"/>
    <col min="14080" max="14080" width="3.6640625" style="94" customWidth="1"/>
    <col min="14081" max="14081" width="55.44140625" style="94" bestFit="1" customWidth="1"/>
    <col min="14082" max="14082" width="14" style="94" customWidth="1"/>
    <col min="14083" max="14085" width="13" style="94" customWidth="1"/>
    <col min="14086" max="14335" width="8.88671875" style="94"/>
    <col min="14336" max="14336" width="3.6640625" style="94" customWidth="1"/>
    <col min="14337" max="14337" width="55.44140625" style="94" bestFit="1" customWidth="1"/>
    <col min="14338" max="14338" width="14" style="94" customWidth="1"/>
    <col min="14339" max="14341" width="13" style="94" customWidth="1"/>
    <col min="14342" max="14591" width="8.88671875" style="94"/>
    <col min="14592" max="14592" width="3.6640625" style="94" customWidth="1"/>
    <col min="14593" max="14593" width="55.44140625" style="94" bestFit="1" customWidth="1"/>
    <col min="14594" max="14594" width="14" style="94" customWidth="1"/>
    <col min="14595" max="14597" width="13" style="94" customWidth="1"/>
    <col min="14598" max="14847" width="8.88671875" style="94"/>
    <col min="14848" max="14848" width="3.6640625" style="94" customWidth="1"/>
    <col min="14849" max="14849" width="55.44140625" style="94" bestFit="1" customWidth="1"/>
    <col min="14850" max="14850" width="14" style="94" customWidth="1"/>
    <col min="14851" max="14853" width="13" style="94" customWidth="1"/>
    <col min="14854" max="15103" width="8.88671875" style="94"/>
    <col min="15104" max="15104" width="3.6640625" style="94" customWidth="1"/>
    <col min="15105" max="15105" width="55.44140625" style="94" bestFit="1" customWidth="1"/>
    <col min="15106" max="15106" width="14" style="94" customWidth="1"/>
    <col min="15107" max="15109" width="13" style="94" customWidth="1"/>
    <col min="15110" max="15359" width="8.88671875" style="94"/>
    <col min="15360" max="15360" width="3.6640625" style="94" customWidth="1"/>
    <col min="15361" max="15361" width="55.44140625" style="94" bestFit="1" customWidth="1"/>
    <col min="15362" max="15362" width="14" style="94" customWidth="1"/>
    <col min="15363" max="15365" width="13" style="94" customWidth="1"/>
    <col min="15366" max="15615" width="8.88671875" style="94"/>
    <col min="15616" max="15616" width="3.6640625" style="94" customWidth="1"/>
    <col min="15617" max="15617" width="55.44140625" style="94" bestFit="1" customWidth="1"/>
    <col min="15618" max="15618" width="14" style="94" customWidth="1"/>
    <col min="15619" max="15621" width="13" style="94" customWidth="1"/>
    <col min="15622" max="15871" width="8.88671875" style="94"/>
    <col min="15872" max="15872" width="3.6640625" style="94" customWidth="1"/>
    <col min="15873" max="15873" width="55.44140625" style="94" bestFit="1" customWidth="1"/>
    <col min="15874" max="15874" width="14" style="94" customWidth="1"/>
    <col min="15875" max="15877" width="13" style="94" customWidth="1"/>
    <col min="15878" max="16127" width="8.88671875" style="94"/>
    <col min="16128" max="16128" width="3.6640625" style="94" customWidth="1"/>
    <col min="16129" max="16129" width="55.44140625" style="94" bestFit="1" customWidth="1"/>
    <col min="16130" max="16130" width="14" style="94" customWidth="1"/>
    <col min="16131" max="16133" width="13" style="94" customWidth="1"/>
    <col min="16134" max="16384" width="8.88671875" style="94"/>
  </cols>
  <sheetData>
    <row r="1" spans="1:12" ht="15.75">
      <c r="A1" s="958" t="s">
        <v>1135</v>
      </c>
      <c r="B1" s="959"/>
      <c r="C1" s="959"/>
    </row>
    <row r="3" spans="1:12" ht="15.75">
      <c r="A3" s="74" t="str">
        <f>+[1]Summary!A1</f>
        <v>LHB</v>
      </c>
      <c r="C3" s="74" t="str">
        <f>+'Plan Summary'!B3</f>
        <v>ABMU</v>
      </c>
      <c r="D3" s="71"/>
      <c r="E3" s="72"/>
      <c r="J3" s="97" t="str">
        <f>+[1]Summary!$V$3</f>
        <v>Jun 12</v>
      </c>
      <c r="K3" s="97" t="str">
        <f>+[1]Summary!$H$1</f>
        <v>Apr 12</v>
      </c>
      <c r="L3" s="97">
        <f>IF(J3=K3,1,0)</f>
        <v>0</v>
      </c>
    </row>
    <row r="4" spans="1:12" ht="15.75">
      <c r="B4" s="74"/>
      <c r="C4" s="73"/>
      <c r="D4" s="73"/>
      <c r="F4" s="94"/>
      <c r="G4" s="94"/>
    </row>
    <row r="5" spans="1:12" ht="16.5" thickBot="1">
      <c r="A5" s="74" t="s">
        <v>43</v>
      </c>
      <c r="C5" s="73"/>
      <c r="D5" s="73"/>
      <c r="F5" s="94"/>
      <c r="G5" s="94"/>
    </row>
    <row r="6" spans="1:12" ht="15.75">
      <c r="B6" s="74"/>
      <c r="C6" s="75" t="s">
        <v>44</v>
      </c>
      <c r="D6" s="76" t="s">
        <v>44</v>
      </c>
      <c r="E6" s="76" t="s">
        <v>44</v>
      </c>
    </row>
    <row r="7" spans="1:12" ht="15.75">
      <c r="C7" s="77" t="s">
        <v>45</v>
      </c>
      <c r="D7" s="78" t="s">
        <v>45</v>
      </c>
      <c r="E7" s="78" t="s">
        <v>45</v>
      </c>
    </row>
    <row r="8" spans="1:12" ht="16.5" thickBot="1">
      <c r="C8" s="79" t="s">
        <v>31</v>
      </c>
      <c r="D8" s="80" t="s">
        <v>32</v>
      </c>
      <c r="E8" s="80" t="s">
        <v>33</v>
      </c>
    </row>
    <row r="9" spans="1:12" ht="16.5" thickBot="1">
      <c r="A9" s="237"/>
      <c r="B9" s="236" t="s">
        <v>235</v>
      </c>
      <c r="C9" s="239" t="s">
        <v>42</v>
      </c>
      <c r="D9" s="240" t="s">
        <v>42</v>
      </c>
      <c r="E9" s="239" t="s">
        <v>42</v>
      </c>
    </row>
    <row r="10" spans="1:12" ht="15.75">
      <c r="A10" s="84">
        <v>1</v>
      </c>
      <c r="B10" s="94" t="s">
        <v>225</v>
      </c>
      <c r="C10" s="98">
        <v>-808236</v>
      </c>
      <c r="D10" s="99">
        <v>-808236</v>
      </c>
      <c r="E10" s="100">
        <v>-808236</v>
      </c>
    </row>
    <row r="11" spans="1:12" ht="15.75">
      <c r="A11" s="84">
        <v>2</v>
      </c>
      <c r="B11" s="94" t="s">
        <v>226</v>
      </c>
      <c r="C11" s="101">
        <v>0</v>
      </c>
      <c r="D11" s="99">
        <v>0</v>
      </c>
      <c r="E11" s="100">
        <v>0</v>
      </c>
    </row>
    <row r="12" spans="1:12" ht="15.75">
      <c r="A12" s="84">
        <v>3</v>
      </c>
      <c r="B12" s="94" t="s">
        <v>227</v>
      </c>
      <c r="C12" s="101">
        <v>0</v>
      </c>
      <c r="D12" s="99">
        <v>0</v>
      </c>
      <c r="E12" s="100">
        <v>0</v>
      </c>
    </row>
    <row r="13" spans="1:12" ht="15.75">
      <c r="A13" s="84">
        <v>4</v>
      </c>
      <c r="B13" s="94" t="s">
        <v>228</v>
      </c>
      <c r="C13" s="101">
        <v>-128802</v>
      </c>
      <c r="D13" s="101">
        <v>-128802</v>
      </c>
      <c r="E13" s="101">
        <v>-128802</v>
      </c>
    </row>
    <row r="14" spans="1:12" ht="15.75">
      <c r="A14" s="84">
        <v>5</v>
      </c>
      <c r="B14" s="94" t="s">
        <v>229</v>
      </c>
      <c r="C14" s="101">
        <v>-86000</v>
      </c>
      <c r="D14" s="101">
        <v>-86000</v>
      </c>
      <c r="E14" s="101">
        <v>-86000</v>
      </c>
    </row>
    <row r="15" spans="1:12" ht="15.75">
      <c r="A15" s="84">
        <v>6</v>
      </c>
      <c r="B15" s="94" t="s">
        <v>246</v>
      </c>
      <c r="C15" s="101">
        <v>-68576</v>
      </c>
      <c r="D15" s="101">
        <v>-68576</v>
      </c>
      <c r="E15" s="101">
        <v>-68576</v>
      </c>
    </row>
    <row r="16" spans="1:12" ht="15.75">
      <c r="A16" s="84">
        <v>7</v>
      </c>
      <c r="B16" s="94" t="s">
        <v>46</v>
      </c>
      <c r="C16" s="101">
        <v>-19526</v>
      </c>
      <c r="D16" s="101">
        <v>-19526</v>
      </c>
      <c r="E16" s="101">
        <v>-19526</v>
      </c>
    </row>
    <row r="17" spans="1:5" ht="15.75">
      <c r="A17" s="84">
        <v>8</v>
      </c>
      <c r="B17" s="94" t="s">
        <v>230</v>
      </c>
      <c r="C17" s="101">
        <v>-63086</v>
      </c>
      <c r="D17" s="101">
        <v>-63086</v>
      </c>
      <c r="E17" s="101">
        <v>-63086</v>
      </c>
    </row>
    <row r="18" spans="1:5" ht="15.75">
      <c r="A18" s="84">
        <v>9</v>
      </c>
      <c r="B18" s="94" t="s">
        <v>231</v>
      </c>
      <c r="C18" s="101">
        <v>-3810</v>
      </c>
      <c r="D18" s="99">
        <v>-3810</v>
      </c>
      <c r="E18" s="100">
        <v>-3810</v>
      </c>
    </row>
    <row r="19" spans="1:5" ht="16.5" thickBot="1">
      <c r="A19" s="84"/>
      <c r="C19" s="101"/>
      <c r="D19" s="99"/>
      <c r="E19" s="100"/>
    </row>
    <row r="20" spans="1:5" ht="16.5" thickBot="1">
      <c r="A20" s="81">
        <v>10</v>
      </c>
      <c r="B20" s="93" t="s">
        <v>6</v>
      </c>
      <c r="C20" s="87">
        <f>SUM(C10:C19)</f>
        <v>-1178036</v>
      </c>
      <c r="D20" s="87">
        <f>SUM(D10:D19)</f>
        <v>-1178036</v>
      </c>
      <c r="E20" s="87">
        <f>SUM(E10:E19)</f>
        <v>-1178036</v>
      </c>
    </row>
    <row r="21" spans="1:5" ht="15.75">
      <c r="A21" s="92"/>
      <c r="B21" s="90"/>
      <c r="C21" s="233"/>
      <c r="D21" s="233"/>
      <c r="E21" s="233"/>
    </row>
    <row r="22" spans="1:5" ht="15.75">
      <c r="A22" s="84"/>
      <c r="B22" s="90" t="s">
        <v>242</v>
      </c>
      <c r="C22" s="105"/>
      <c r="D22" s="105"/>
      <c r="E22" s="105"/>
    </row>
    <row r="23" spans="1:5" ht="15.75">
      <c r="A23" s="84">
        <v>11</v>
      </c>
      <c r="B23" s="94" t="s">
        <v>236</v>
      </c>
      <c r="C23" s="101">
        <v>554732</v>
      </c>
      <c r="D23" s="101">
        <v>552162</v>
      </c>
      <c r="E23" s="101">
        <v>549942</v>
      </c>
    </row>
    <row r="24" spans="1:5" ht="15.75">
      <c r="A24" s="84">
        <v>12</v>
      </c>
      <c r="B24" s="94" t="s">
        <v>237</v>
      </c>
      <c r="C24" s="101">
        <v>172894</v>
      </c>
      <c r="D24" s="101">
        <v>172214</v>
      </c>
      <c r="E24" s="101">
        <v>171784</v>
      </c>
    </row>
    <row r="25" spans="1:5" ht="15.75">
      <c r="A25" s="84">
        <v>13</v>
      </c>
      <c r="B25" s="94" t="s">
        <v>238</v>
      </c>
      <c r="C25" s="101">
        <v>128406</v>
      </c>
      <c r="D25" s="101">
        <v>128406</v>
      </c>
      <c r="E25" s="101">
        <v>128406</v>
      </c>
    </row>
    <row r="26" spans="1:5" ht="15.75">
      <c r="A26" s="84">
        <v>14</v>
      </c>
      <c r="B26" s="94" t="s">
        <v>239</v>
      </c>
      <c r="C26" s="101">
        <v>136115</v>
      </c>
      <c r="D26" s="101">
        <v>138615</v>
      </c>
      <c r="E26" s="101">
        <v>141115</v>
      </c>
    </row>
    <row r="27" spans="1:5" ht="15.75">
      <c r="A27" s="84">
        <v>15</v>
      </c>
      <c r="B27" s="94" t="s">
        <v>232</v>
      </c>
      <c r="C27" s="101">
        <v>47324</v>
      </c>
      <c r="D27" s="101">
        <v>50324</v>
      </c>
      <c r="E27" s="101">
        <v>53324</v>
      </c>
    </row>
    <row r="28" spans="1:5" ht="15.75">
      <c r="A28" s="84">
        <v>16</v>
      </c>
      <c r="B28" s="94" t="s">
        <v>240</v>
      </c>
      <c r="C28" s="101">
        <v>141132</v>
      </c>
      <c r="D28" s="101">
        <v>143132</v>
      </c>
      <c r="E28" s="101">
        <v>145132</v>
      </c>
    </row>
    <row r="29" spans="1:5" ht="15.75">
      <c r="A29" s="84">
        <v>17</v>
      </c>
      <c r="B29" s="94" t="s">
        <v>241</v>
      </c>
      <c r="C29" s="101">
        <v>23533</v>
      </c>
      <c r="D29" s="101">
        <v>23533</v>
      </c>
      <c r="E29" s="101">
        <v>23533</v>
      </c>
    </row>
    <row r="30" spans="1:5" ht="16.5" thickBot="1">
      <c r="A30" s="86"/>
      <c r="B30" s="85"/>
      <c r="C30" s="102"/>
      <c r="D30" s="102"/>
      <c r="E30" s="238"/>
    </row>
    <row r="31" spans="1:5" ht="16.5" thickBot="1">
      <c r="A31" s="81">
        <v>18</v>
      </c>
      <c r="B31" s="93" t="s">
        <v>233</v>
      </c>
      <c r="C31" s="87">
        <f>SUM(C23:C30)</f>
        <v>1204136</v>
      </c>
      <c r="D31" s="87">
        <f>SUM(D23:D30)</f>
        <v>1208386</v>
      </c>
      <c r="E31" s="87">
        <f>SUM(E23:E30)</f>
        <v>1213236</v>
      </c>
    </row>
    <row r="32" spans="1:5" ht="16.5" thickBot="1">
      <c r="A32" s="84"/>
      <c r="B32" s="90"/>
      <c r="C32" s="234"/>
      <c r="D32" s="234"/>
      <c r="E32" s="232"/>
    </row>
    <row r="33" spans="1:5" ht="16.5" thickBot="1">
      <c r="A33" s="81">
        <v>19</v>
      </c>
      <c r="B33" s="93" t="s">
        <v>234</v>
      </c>
      <c r="C33" s="87">
        <f>+C20+C31</f>
        <v>26100</v>
      </c>
      <c r="D33" s="89">
        <f t="shared" ref="D33:E33" si="0">+D20+D31</f>
        <v>30350</v>
      </c>
      <c r="E33" s="89">
        <f t="shared" si="0"/>
        <v>35200</v>
      </c>
    </row>
    <row r="34" spans="1:5" ht="15.75">
      <c r="A34" s="91"/>
      <c r="B34" s="90"/>
      <c r="C34" s="235"/>
      <c r="D34" s="235"/>
      <c r="E34" s="235"/>
    </row>
    <row r="35" spans="1:5" ht="15.75">
      <c r="A35" s="91"/>
      <c r="B35" s="90"/>
      <c r="C35" s="235"/>
      <c r="D35" s="235"/>
      <c r="E35" s="235"/>
    </row>
    <row r="36" spans="1:5" ht="15.75">
      <c r="A36" s="91"/>
      <c r="B36" s="90"/>
      <c r="C36" s="235"/>
      <c r="D36" s="235"/>
      <c r="E36" s="235"/>
    </row>
    <row r="37" spans="1:5" ht="15.75">
      <c r="A37" s="91"/>
      <c r="B37" s="90"/>
      <c r="C37" s="235"/>
      <c r="D37" s="235"/>
      <c r="E37" s="235"/>
    </row>
    <row r="38" spans="1:5" ht="16.5" thickBot="1">
      <c r="A38" s="90" t="s">
        <v>245</v>
      </c>
      <c r="C38" s="235"/>
      <c r="D38" s="235"/>
      <c r="E38" s="235"/>
    </row>
    <row r="39" spans="1:5" ht="15.75">
      <c r="A39" s="91"/>
      <c r="B39" s="90"/>
      <c r="C39" s="75" t="s">
        <v>44</v>
      </c>
      <c r="D39" s="186" t="s">
        <v>44</v>
      </c>
      <c r="E39" s="186" t="s">
        <v>44</v>
      </c>
    </row>
    <row r="40" spans="1:5" ht="15.75">
      <c r="A40" s="91"/>
      <c r="C40" s="77" t="s">
        <v>45</v>
      </c>
      <c r="D40" s="78" t="s">
        <v>45</v>
      </c>
      <c r="E40" s="78" t="s">
        <v>45</v>
      </c>
    </row>
    <row r="41" spans="1:5" ht="16.5" thickBot="1">
      <c r="A41" s="91"/>
      <c r="B41" s="90"/>
      <c r="C41" s="79" t="s">
        <v>31</v>
      </c>
      <c r="D41" s="80" t="s">
        <v>32</v>
      </c>
      <c r="E41" s="80" t="s">
        <v>33</v>
      </c>
    </row>
    <row r="42" spans="1:5" ht="16.5" thickBot="1">
      <c r="A42" s="92"/>
      <c r="B42" s="242" t="s">
        <v>243</v>
      </c>
      <c r="C42" s="239" t="s">
        <v>42</v>
      </c>
      <c r="D42" s="240" t="s">
        <v>42</v>
      </c>
      <c r="E42" s="239" t="s">
        <v>42</v>
      </c>
    </row>
    <row r="43" spans="1:5" ht="15.75">
      <c r="A43" s="88">
        <v>20</v>
      </c>
      <c r="B43" s="85" t="s">
        <v>537</v>
      </c>
      <c r="C43" s="98">
        <v>0</v>
      </c>
      <c r="D43" s="103">
        <v>0</v>
      </c>
      <c r="E43" s="104">
        <v>0</v>
      </c>
    </row>
    <row r="44" spans="1:5" ht="15.75">
      <c r="A44" s="84">
        <v>21</v>
      </c>
      <c r="B44" s="85" t="s">
        <v>48</v>
      </c>
      <c r="C44" s="101">
        <v>708</v>
      </c>
      <c r="D44" s="101">
        <v>708</v>
      </c>
      <c r="E44" s="101">
        <v>708</v>
      </c>
    </row>
    <row r="45" spans="1:5" ht="15.75">
      <c r="A45" s="84">
        <v>22</v>
      </c>
      <c r="B45" s="85" t="s">
        <v>538</v>
      </c>
      <c r="C45" s="101">
        <v>56</v>
      </c>
      <c r="D45" s="101">
        <v>56</v>
      </c>
      <c r="E45" s="101">
        <v>56</v>
      </c>
    </row>
    <row r="46" spans="1:5" ht="15.75">
      <c r="A46" s="84">
        <v>23</v>
      </c>
      <c r="B46" s="85" t="s">
        <v>539</v>
      </c>
      <c r="C46" s="101">
        <v>10707</v>
      </c>
      <c r="D46" s="101">
        <v>10707</v>
      </c>
      <c r="E46" s="101">
        <v>10707</v>
      </c>
    </row>
    <row r="47" spans="1:5" ht="15.75">
      <c r="A47" s="84">
        <v>24</v>
      </c>
      <c r="B47" s="85" t="s">
        <v>49</v>
      </c>
      <c r="C47" s="101">
        <v>6142</v>
      </c>
      <c r="D47" s="101">
        <v>6142</v>
      </c>
      <c r="E47" s="101">
        <v>6142</v>
      </c>
    </row>
    <row r="48" spans="1:5" ht="15.75">
      <c r="A48" s="84">
        <v>25</v>
      </c>
      <c r="B48" s="85" t="s">
        <v>50</v>
      </c>
      <c r="C48" s="101">
        <v>3959</v>
      </c>
      <c r="D48" s="101">
        <v>3959</v>
      </c>
      <c r="E48" s="101">
        <v>3959</v>
      </c>
    </row>
    <row r="49" spans="1:5" ht="15.75">
      <c r="A49" s="84">
        <v>26</v>
      </c>
      <c r="B49" s="85" t="s">
        <v>51</v>
      </c>
      <c r="C49" s="101">
        <v>1294</v>
      </c>
      <c r="D49" s="101">
        <v>1294</v>
      </c>
      <c r="E49" s="101">
        <v>1294</v>
      </c>
    </row>
    <row r="50" spans="1:5" ht="15.75">
      <c r="A50" s="84">
        <v>27</v>
      </c>
      <c r="B50" s="85" t="s">
        <v>54</v>
      </c>
      <c r="C50" s="101">
        <v>4222</v>
      </c>
      <c r="D50" s="101">
        <v>4222</v>
      </c>
      <c r="E50" s="101">
        <v>4222</v>
      </c>
    </row>
    <row r="51" spans="1:5" ht="15.75">
      <c r="A51" s="84">
        <v>28</v>
      </c>
      <c r="B51" s="85" t="s">
        <v>55</v>
      </c>
      <c r="C51" s="101">
        <v>7765</v>
      </c>
      <c r="D51" s="101">
        <v>7765</v>
      </c>
      <c r="E51" s="101">
        <v>7765</v>
      </c>
    </row>
    <row r="52" spans="1:5" ht="15.75">
      <c r="A52" s="84">
        <v>29</v>
      </c>
      <c r="B52" s="85" t="s">
        <v>56</v>
      </c>
      <c r="C52" s="101">
        <v>3393</v>
      </c>
      <c r="D52" s="101">
        <v>3393</v>
      </c>
      <c r="E52" s="101">
        <v>3393</v>
      </c>
    </row>
    <row r="53" spans="1:5" ht="15.75">
      <c r="A53" s="84">
        <v>30</v>
      </c>
      <c r="B53" s="85" t="s">
        <v>57</v>
      </c>
      <c r="C53" s="101">
        <v>101476</v>
      </c>
      <c r="D53" s="101">
        <v>103476</v>
      </c>
      <c r="E53" s="101">
        <v>105476</v>
      </c>
    </row>
    <row r="54" spans="1:5" ht="15.75">
      <c r="A54" s="84">
        <v>31</v>
      </c>
      <c r="B54" s="85" t="s">
        <v>52</v>
      </c>
      <c r="C54" s="101">
        <v>1410</v>
      </c>
      <c r="D54" s="101">
        <v>1410</v>
      </c>
      <c r="E54" s="101">
        <v>1410</v>
      </c>
    </row>
    <row r="55" spans="1:5" ht="15.75">
      <c r="A55" s="84">
        <v>32</v>
      </c>
      <c r="B55" s="85" t="s">
        <v>53</v>
      </c>
      <c r="C55" s="101">
        <v>0</v>
      </c>
      <c r="D55" s="101">
        <v>0</v>
      </c>
      <c r="E55" s="101">
        <v>0</v>
      </c>
    </row>
    <row r="56" spans="1:5" ht="16.5" thickBot="1">
      <c r="A56" s="84">
        <v>33</v>
      </c>
      <c r="B56" s="85" t="s">
        <v>58</v>
      </c>
      <c r="C56" s="101">
        <v>0</v>
      </c>
      <c r="D56" s="101">
        <v>0</v>
      </c>
      <c r="E56" s="101">
        <v>0</v>
      </c>
    </row>
    <row r="57" spans="1:5" ht="16.5" thickBot="1">
      <c r="A57" s="81">
        <v>34</v>
      </c>
      <c r="B57" s="93" t="s">
        <v>244</v>
      </c>
      <c r="C57" s="87">
        <f>SUM(C43:C56)</f>
        <v>141132</v>
      </c>
      <c r="D57" s="87">
        <f>SUM(D43:D56)</f>
        <v>143132</v>
      </c>
      <c r="E57" s="87">
        <f>SUM(E43:E56)</f>
        <v>145132</v>
      </c>
    </row>
  </sheetData>
  <mergeCells count="1">
    <mergeCell ref="A1:C1"/>
  </mergeCells>
  <printOptions horizontalCentered="1"/>
  <pageMargins left="0.23622047244094491" right="0.23622047244094491" top="0.74803149606299213" bottom="0.74803149606299213" header="0.31496062992125984" footer="0.31496062992125984"/>
  <pageSetup paperSize="9" scale="79" orientation="portrait" horizontalDpi="300" r:id="rId1"/>
  <headerFooter>
    <oddFooter>&amp;L&amp;F&amp;R&amp;A</oddFooter>
  </headerFooter>
  <colBreaks count="1" manualBreakCount="1">
    <brk id="7" max="1048575" man="1"/>
  </colBreaks>
</worksheet>
</file>

<file path=xl/worksheets/sheet6.xml><?xml version="1.0" encoding="utf-8"?>
<worksheet xmlns="http://schemas.openxmlformats.org/spreadsheetml/2006/main" xmlns:r="http://schemas.openxmlformats.org/officeDocument/2006/relationships">
  <sheetPr codeName="Sheet6">
    <pageSetUpPr fitToPage="1"/>
  </sheetPr>
  <dimension ref="A1:U68"/>
  <sheetViews>
    <sheetView view="pageBreakPreview" zoomScale="60" zoomScaleNormal="100" workbookViewId="0">
      <selection activeCell="G18" sqref="G18"/>
    </sheetView>
  </sheetViews>
  <sheetFormatPr defaultRowHeight="15"/>
  <cols>
    <col min="1" max="1" width="5" style="94" customWidth="1"/>
    <col min="2" max="2" width="65.6640625" style="94" customWidth="1"/>
    <col min="3" max="3" width="11.88671875" style="94" customWidth="1"/>
    <col min="4" max="14" width="11.77734375" style="94" customWidth="1"/>
    <col min="15" max="15" width="16.21875" style="94" customWidth="1"/>
    <col min="16" max="19" width="8.88671875" style="94"/>
    <col min="20" max="20" width="8.88671875" style="97"/>
    <col min="21" max="255" width="8.88671875" style="94"/>
    <col min="256" max="256" width="5" style="94" customWidth="1"/>
    <col min="257" max="257" width="65.6640625" style="94" customWidth="1"/>
    <col min="258" max="258" width="27.6640625" style="94" bestFit="1" customWidth="1"/>
    <col min="259" max="259" width="11.88671875" style="94" customWidth="1"/>
    <col min="260" max="270" width="11.77734375" style="94" customWidth="1"/>
    <col min="271" max="271" width="16.21875" style="94" customWidth="1"/>
    <col min="272" max="511" width="8.88671875" style="94"/>
    <col min="512" max="512" width="5" style="94" customWidth="1"/>
    <col min="513" max="513" width="65.6640625" style="94" customWidth="1"/>
    <col min="514" max="514" width="27.6640625" style="94" bestFit="1" customWidth="1"/>
    <col min="515" max="515" width="11.88671875" style="94" customWidth="1"/>
    <col min="516" max="526" width="11.77734375" style="94" customWidth="1"/>
    <col min="527" max="527" width="16.21875" style="94" customWidth="1"/>
    <col min="528" max="767" width="8.88671875" style="94"/>
    <col min="768" max="768" width="5" style="94" customWidth="1"/>
    <col min="769" max="769" width="65.6640625" style="94" customWidth="1"/>
    <col min="770" max="770" width="27.6640625" style="94" bestFit="1" customWidth="1"/>
    <col min="771" max="771" width="11.88671875" style="94" customWidth="1"/>
    <col min="772" max="782" width="11.77734375" style="94" customWidth="1"/>
    <col min="783" max="783" width="16.21875" style="94" customWidth="1"/>
    <col min="784" max="1023" width="8.88671875" style="94"/>
    <col min="1024" max="1024" width="5" style="94" customWidth="1"/>
    <col min="1025" max="1025" width="65.6640625" style="94" customWidth="1"/>
    <col min="1026" max="1026" width="27.6640625" style="94" bestFit="1" customWidth="1"/>
    <col min="1027" max="1027" width="11.88671875" style="94" customWidth="1"/>
    <col min="1028" max="1038" width="11.77734375" style="94" customWidth="1"/>
    <col min="1039" max="1039" width="16.21875" style="94" customWidth="1"/>
    <col min="1040" max="1279" width="8.88671875" style="94"/>
    <col min="1280" max="1280" width="5" style="94" customWidth="1"/>
    <col min="1281" max="1281" width="65.6640625" style="94" customWidth="1"/>
    <col min="1282" max="1282" width="27.6640625" style="94" bestFit="1" customWidth="1"/>
    <col min="1283" max="1283" width="11.88671875" style="94" customWidth="1"/>
    <col min="1284" max="1294" width="11.77734375" style="94" customWidth="1"/>
    <col min="1295" max="1295" width="16.21875" style="94" customWidth="1"/>
    <col min="1296" max="1535" width="8.88671875" style="94"/>
    <col min="1536" max="1536" width="5" style="94" customWidth="1"/>
    <col min="1537" max="1537" width="65.6640625" style="94" customWidth="1"/>
    <col min="1538" max="1538" width="27.6640625" style="94" bestFit="1" customWidth="1"/>
    <col min="1539" max="1539" width="11.88671875" style="94" customWidth="1"/>
    <col min="1540" max="1550" width="11.77734375" style="94" customWidth="1"/>
    <col min="1551" max="1551" width="16.21875" style="94" customWidth="1"/>
    <col min="1552" max="1791" width="8.88671875" style="94"/>
    <col min="1792" max="1792" width="5" style="94" customWidth="1"/>
    <col min="1793" max="1793" width="65.6640625" style="94" customWidth="1"/>
    <col min="1794" max="1794" width="27.6640625" style="94" bestFit="1" customWidth="1"/>
    <col min="1795" max="1795" width="11.88671875" style="94" customWidth="1"/>
    <col min="1796" max="1806" width="11.77734375" style="94" customWidth="1"/>
    <col min="1807" max="1807" width="16.21875" style="94" customWidth="1"/>
    <col min="1808" max="2047" width="8.88671875" style="94"/>
    <col min="2048" max="2048" width="5" style="94" customWidth="1"/>
    <col min="2049" max="2049" width="65.6640625" style="94" customWidth="1"/>
    <col min="2050" max="2050" width="27.6640625" style="94" bestFit="1" customWidth="1"/>
    <col min="2051" max="2051" width="11.88671875" style="94" customWidth="1"/>
    <col min="2052" max="2062" width="11.77734375" style="94" customWidth="1"/>
    <col min="2063" max="2063" width="16.21875" style="94" customWidth="1"/>
    <col min="2064" max="2303" width="8.88671875" style="94"/>
    <col min="2304" max="2304" width="5" style="94" customWidth="1"/>
    <col min="2305" max="2305" width="65.6640625" style="94" customWidth="1"/>
    <col min="2306" max="2306" width="27.6640625" style="94" bestFit="1" customWidth="1"/>
    <col min="2307" max="2307" width="11.88671875" style="94" customWidth="1"/>
    <col min="2308" max="2318" width="11.77734375" style="94" customWidth="1"/>
    <col min="2319" max="2319" width="16.21875" style="94" customWidth="1"/>
    <col min="2320" max="2559" width="8.88671875" style="94"/>
    <col min="2560" max="2560" width="5" style="94" customWidth="1"/>
    <col min="2561" max="2561" width="65.6640625" style="94" customWidth="1"/>
    <col min="2562" max="2562" width="27.6640625" style="94" bestFit="1" customWidth="1"/>
    <col min="2563" max="2563" width="11.88671875" style="94" customWidth="1"/>
    <col min="2564" max="2574" width="11.77734375" style="94" customWidth="1"/>
    <col min="2575" max="2575" width="16.21875" style="94" customWidth="1"/>
    <col min="2576" max="2815" width="8.88671875" style="94"/>
    <col min="2816" max="2816" width="5" style="94" customWidth="1"/>
    <col min="2817" max="2817" width="65.6640625" style="94" customWidth="1"/>
    <col min="2818" max="2818" width="27.6640625" style="94" bestFit="1" customWidth="1"/>
    <col min="2819" max="2819" width="11.88671875" style="94" customWidth="1"/>
    <col min="2820" max="2830" width="11.77734375" style="94" customWidth="1"/>
    <col min="2831" max="2831" width="16.21875" style="94" customWidth="1"/>
    <col min="2832" max="3071" width="8.88671875" style="94"/>
    <col min="3072" max="3072" width="5" style="94" customWidth="1"/>
    <col min="3073" max="3073" width="65.6640625" style="94" customWidth="1"/>
    <col min="3074" max="3074" width="27.6640625" style="94" bestFit="1" customWidth="1"/>
    <col min="3075" max="3075" width="11.88671875" style="94" customWidth="1"/>
    <col min="3076" max="3086" width="11.77734375" style="94" customWidth="1"/>
    <col min="3087" max="3087" width="16.21875" style="94" customWidth="1"/>
    <col min="3088" max="3327" width="8.88671875" style="94"/>
    <col min="3328" max="3328" width="5" style="94" customWidth="1"/>
    <col min="3329" max="3329" width="65.6640625" style="94" customWidth="1"/>
    <col min="3330" max="3330" width="27.6640625" style="94" bestFit="1" customWidth="1"/>
    <col min="3331" max="3331" width="11.88671875" style="94" customWidth="1"/>
    <col min="3332" max="3342" width="11.77734375" style="94" customWidth="1"/>
    <col min="3343" max="3343" width="16.21875" style="94" customWidth="1"/>
    <col min="3344" max="3583" width="8.88671875" style="94"/>
    <col min="3584" max="3584" width="5" style="94" customWidth="1"/>
    <col min="3585" max="3585" width="65.6640625" style="94" customWidth="1"/>
    <col min="3586" max="3586" width="27.6640625" style="94" bestFit="1" customWidth="1"/>
    <col min="3587" max="3587" width="11.88671875" style="94" customWidth="1"/>
    <col min="3588" max="3598" width="11.77734375" style="94" customWidth="1"/>
    <col min="3599" max="3599" width="16.21875" style="94" customWidth="1"/>
    <col min="3600" max="3839" width="8.88671875" style="94"/>
    <col min="3840" max="3840" width="5" style="94" customWidth="1"/>
    <col min="3841" max="3841" width="65.6640625" style="94" customWidth="1"/>
    <col min="3842" max="3842" width="27.6640625" style="94" bestFit="1" customWidth="1"/>
    <col min="3843" max="3843" width="11.88671875" style="94" customWidth="1"/>
    <col min="3844" max="3854" width="11.77734375" style="94" customWidth="1"/>
    <col min="3855" max="3855" width="16.21875" style="94" customWidth="1"/>
    <col min="3856" max="4095" width="8.88671875" style="94"/>
    <col min="4096" max="4096" width="5" style="94" customWidth="1"/>
    <col min="4097" max="4097" width="65.6640625" style="94" customWidth="1"/>
    <col min="4098" max="4098" width="27.6640625" style="94" bestFit="1" customWidth="1"/>
    <col min="4099" max="4099" width="11.88671875" style="94" customWidth="1"/>
    <col min="4100" max="4110" width="11.77734375" style="94" customWidth="1"/>
    <col min="4111" max="4111" width="16.21875" style="94" customWidth="1"/>
    <col min="4112" max="4351" width="8.88671875" style="94"/>
    <col min="4352" max="4352" width="5" style="94" customWidth="1"/>
    <col min="4353" max="4353" width="65.6640625" style="94" customWidth="1"/>
    <col min="4354" max="4354" width="27.6640625" style="94" bestFit="1" customWidth="1"/>
    <col min="4355" max="4355" width="11.88671875" style="94" customWidth="1"/>
    <col min="4356" max="4366" width="11.77734375" style="94" customWidth="1"/>
    <col min="4367" max="4367" width="16.21875" style="94" customWidth="1"/>
    <col min="4368" max="4607" width="8.88671875" style="94"/>
    <col min="4608" max="4608" width="5" style="94" customWidth="1"/>
    <col min="4609" max="4609" width="65.6640625" style="94" customWidth="1"/>
    <col min="4610" max="4610" width="27.6640625" style="94" bestFit="1" customWidth="1"/>
    <col min="4611" max="4611" width="11.88671875" style="94" customWidth="1"/>
    <col min="4612" max="4622" width="11.77734375" style="94" customWidth="1"/>
    <col min="4623" max="4623" width="16.21875" style="94" customWidth="1"/>
    <col min="4624" max="4863" width="8.88671875" style="94"/>
    <col min="4864" max="4864" width="5" style="94" customWidth="1"/>
    <col min="4865" max="4865" width="65.6640625" style="94" customWidth="1"/>
    <col min="4866" max="4866" width="27.6640625" style="94" bestFit="1" customWidth="1"/>
    <col min="4867" max="4867" width="11.88671875" style="94" customWidth="1"/>
    <col min="4868" max="4878" width="11.77734375" style="94" customWidth="1"/>
    <col min="4879" max="4879" width="16.21875" style="94" customWidth="1"/>
    <col min="4880" max="5119" width="8.88671875" style="94"/>
    <col min="5120" max="5120" width="5" style="94" customWidth="1"/>
    <col min="5121" max="5121" width="65.6640625" style="94" customWidth="1"/>
    <col min="5122" max="5122" width="27.6640625" style="94" bestFit="1" customWidth="1"/>
    <col min="5123" max="5123" width="11.88671875" style="94" customWidth="1"/>
    <col min="5124" max="5134" width="11.77734375" style="94" customWidth="1"/>
    <col min="5135" max="5135" width="16.21875" style="94" customWidth="1"/>
    <col min="5136" max="5375" width="8.88671875" style="94"/>
    <col min="5376" max="5376" width="5" style="94" customWidth="1"/>
    <col min="5377" max="5377" width="65.6640625" style="94" customWidth="1"/>
    <col min="5378" max="5378" width="27.6640625" style="94" bestFit="1" customWidth="1"/>
    <col min="5379" max="5379" width="11.88671875" style="94" customWidth="1"/>
    <col min="5380" max="5390" width="11.77734375" style="94" customWidth="1"/>
    <col min="5391" max="5391" width="16.21875" style="94" customWidth="1"/>
    <col min="5392" max="5631" width="8.88671875" style="94"/>
    <col min="5632" max="5632" width="5" style="94" customWidth="1"/>
    <col min="5633" max="5633" width="65.6640625" style="94" customWidth="1"/>
    <col min="5634" max="5634" width="27.6640625" style="94" bestFit="1" customWidth="1"/>
    <col min="5635" max="5635" width="11.88671875" style="94" customWidth="1"/>
    <col min="5636" max="5646" width="11.77734375" style="94" customWidth="1"/>
    <col min="5647" max="5647" width="16.21875" style="94" customWidth="1"/>
    <col min="5648" max="5887" width="8.88671875" style="94"/>
    <col min="5888" max="5888" width="5" style="94" customWidth="1"/>
    <col min="5889" max="5889" width="65.6640625" style="94" customWidth="1"/>
    <col min="5890" max="5890" width="27.6640625" style="94" bestFit="1" customWidth="1"/>
    <col min="5891" max="5891" width="11.88671875" style="94" customWidth="1"/>
    <col min="5892" max="5902" width="11.77734375" style="94" customWidth="1"/>
    <col min="5903" max="5903" width="16.21875" style="94" customWidth="1"/>
    <col min="5904" max="6143" width="8.88671875" style="94"/>
    <col min="6144" max="6144" width="5" style="94" customWidth="1"/>
    <col min="6145" max="6145" width="65.6640625" style="94" customWidth="1"/>
    <col min="6146" max="6146" width="27.6640625" style="94" bestFit="1" customWidth="1"/>
    <col min="6147" max="6147" width="11.88671875" style="94" customWidth="1"/>
    <col min="6148" max="6158" width="11.77734375" style="94" customWidth="1"/>
    <col min="6159" max="6159" width="16.21875" style="94" customWidth="1"/>
    <col min="6160" max="6399" width="8.88671875" style="94"/>
    <col min="6400" max="6400" width="5" style="94" customWidth="1"/>
    <col min="6401" max="6401" width="65.6640625" style="94" customWidth="1"/>
    <col min="6402" max="6402" width="27.6640625" style="94" bestFit="1" customWidth="1"/>
    <col min="6403" max="6403" width="11.88671875" style="94" customWidth="1"/>
    <col min="6404" max="6414" width="11.77734375" style="94" customWidth="1"/>
    <col min="6415" max="6415" width="16.21875" style="94" customWidth="1"/>
    <col min="6416" max="6655" width="8.88671875" style="94"/>
    <col min="6656" max="6656" width="5" style="94" customWidth="1"/>
    <col min="6657" max="6657" width="65.6640625" style="94" customWidth="1"/>
    <col min="6658" max="6658" width="27.6640625" style="94" bestFit="1" customWidth="1"/>
    <col min="6659" max="6659" width="11.88671875" style="94" customWidth="1"/>
    <col min="6660" max="6670" width="11.77734375" style="94" customWidth="1"/>
    <col min="6671" max="6671" width="16.21875" style="94" customWidth="1"/>
    <col min="6672" max="6911" width="8.88671875" style="94"/>
    <col min="6912" max="6912" width="5" style="94" customWidth="1"/>
    <col min="6913" max="6913" width="65.6640625" style="94" customWidth="1"/>
    <col min="6914" max="6914" width="27.6640625" style="94" bestFit="1" customWidth="1"/>
    <col min="6915" max="6915" width="11.88671875" style="94" customWidth="1"/>
    <col min="6916" max="6926" width="11.77734375" style="94" customWidth="1"/>
    <col min="6927" max="6927" width="16.21875" style="94" customWidth="1"/>
    <col min="6928" max="7167" width="8.88671875" style="94"/>
    <col min="7168" max="7168" width="5" style="94" customWidth="1"/>
    <col min="7169" max="7169" width="65.6640625" style="94" customWidth="1"/>
    <col min="7170" max="7170" width="27.6640625" style="94" bestFit="1" customWidth="1"/>
    <col min="7171" max="7171" width="11.88671875" style="94" customWidth="1"/>
    <col min="7172" max="7182" width="11.77734375" style="94" customWidth="1"/>
    <col min="7183" max="7183" width="16.21875" style="94" customWidth="1"/>
    <col min="7184" max="7423" width="8.88671875" style="94"/>
    <col min="7424" max="7424" width="5" style="94" customWidth="1"/>
    <col min="7425" max="7425" width="65.6640625" style="94" customWidth="1"/>
    <col min="7426" max="7426" width="27.6640625" style="94" bestFit="1" customWidth="1"/>
    <col min="7427" max="7427" width="11.88671875" style="94" customWidth="1"/>
    <col min="7428" max="7438" width="11.77734375" style="94" customWidth="1"/>
    <col min="7439" max="7439" width="16.21875" style="94" customWidth="1"/>
    <col min="7440" max="7679" width="8.88671875" style="94"/>
    <col min="7680" max="7680" width="5" style="94" customWidth="1"/>
    <col min="7681" max="7681" width="65.6640625" style="94" customWidth="1"/>
    <col min="7682" max="7682" width="27.6640625" style="94" bestFit="1" customWidth="1"/>
    <col min="7683" max="7683" width="11.88671875" style="94" customWidth="1"/>
    <col min="7684" max="7694" width="11.77734375" style="94" customWidth="1"/>
    <col min="7695" max="7695" width="16.21875" style="94" customWidth="1"/>
    <col min="7696" max="7935" width="8.88671875" style="94"/>
    <col min="7936" max="7936" width="5" style="94" customWidth="1"/>
    <col min="7937" max="7937" width="65.6640625" style="94" customWidth="1"/>
    <col min="7938" max="7938" width="27.6640625" style="94" bestFit="1" customWidth="1"/>
    <col min="7939" max="7939" width="11.88671875" style="94" customWidth="1"/>
    <col min="7940" max="7950" width="11.77734375" style="94" customWidth="1"/>
    <col min="7951" max="7951" width="16.21875" style="94" customWidth="1"/>
    <col min="7952" max="8191" width="8.88671875" style="94"/>
    <col min="8192" max="8192" width="5" style="94" customWidth="1"/>
    <col min="8193" max="8193" width="65.6640625" style="94" customWidth="1"/>
    <col min="8194" max="8194" width="27.6640625" style="94" bestFit="1" customWidth="1"/>
    <col min="8195" max="8195" width="11.88671875" style="94" customWidth="1"/>
    <col min="8196" max="8206" width="11.77734375" style="94" customWidth="1"/>
    <col min="8207" max="8207" width="16.21875" style="94" customWidth="1"/>
    <col min="8208" max="8447" width="8.88671875" style="94"/>
    <col min="8448" max="8448" width="5" style="94" customWidth="1"/>
    <col min="8449" max="8449" width="65.6640625" style="94" customWidth="1"/>
    <col min="8450" max="8450" width="27.6640625" style="94" bestFit="1" customWidth="1"/>
    <col min="8451" max="8451" width="11.88671875" style="94" customWidth="1"/>
    <col min="8452" max="8462" width="11.77734375" style="94" customWidth="1"/>
    <col min="8463" max="8463" width="16.21875" style="94" customWidth="1"/>
    <col min="8464" max="8703" width="8.88671875" style="94"/>
    <col min="8704" max="8704" width="5" style="94" customWidth="1"/>
    <col min="8705" max="8705" width="65.6640625" style="94" customWidth="1"/>
    <col min="8706" max="8706" width="27.6640625" style="94" bestFit="1" customWidth="1"/>
    <col min="8707" max="8707" width="11.88671875" style="94" customWidth="1"/>
    <col min="8708" max="8718" width="11.77734375" style="94" customWidth="1"/>
    <col min="8719" max="8719" width="16.21875" style="94" customWidth="1"/>
    <col min="8720" max="8959" width="8.88671875" style="94"/>
    <col min="8960" max="8960" width="5" style="94" customWidth="1"/>
    <col min="8961" max="8961" width="65.6640625" style="94" customWidth="1"/>
    <col min="8962" max="8962" width="27.6640625" style="94" bestFit="1" customWidth="1"/>
    <col min="8963" max="8963" width="11.88671875" style="94" customWidth="1"/>
    <col min="8964" max="8974" width="11.77734375" style="94" customWidth="1"/>
    <col min="8975" max="8975" width="16.21875" style="94" customWidth="1"/>
    <col min="8976" max="9215" width="8.88671875" style="94"/>
    <col min="9216" max="9216" width="5" style="94" customWidth="1"/>
    <col min="9217" max="9217" width="65.6640625" style="94" customWidth="1"/>
    <col min="9218" max="9218" width="27.6640625" style="94" bestFit="1" customWidth="1"/>
    <col min="9219" max="9219" width="11.88671875" style="94" customWidth="1"/>
    <col min="9220" max="9230" width="11.77734375" style="94" customWidth="1"/>
    <col min="9231" max="9231" width="16.21875" style="94" customWidth="1"/>
    <col min="9232" max="9471" width="8.88671875" style="94"/>
    <col min="9472" max="9472" width="5" style="94" customWidth="1"/>
    <col min="9473" max="9473" width="65.6640625" style="94" customWidth="1"/>
    <col min="9474" max="9474" width="27.6640625" style="94" bestFit="1" customWidth="1"/>
    <col min="9475" max="9475" width="11.88671875" style="94" customWidth="1"/>
    <col min="9476" max="9486" width="11.77734375" style="94" customWidth="1"/>
    <col min="9487" max="9487" width="16.21875" style="94" customWidth="1"/>
    <col min="9488" max="9727" width="8.88671875" style="94"/>
    <col min="9728" max="9728" width="5" style="94" customWidth="1"/>
    <col min="9729" max="9729" width="65.6640625" style="94" customWidth="1"/>
    <col min="9730" max="9730" width="27.6640625" style="94" bestFit="1" customWidth="1"/>
    <col min="9731" max="9731" width="11.88671875" style="94" customWidth="1"/>
    <col min="9732" max="9742" width="11.77734375" style="94" customWidth="1"/>
    <col min="9743" max="9743" width="16.21875" style="94" customWidth="1"/>
    <col min="9744" max="9983" width="8.88671875" style="94"/>
    <col min="9984" max="9984" width="5" style="94" customWidth="1"/>
    <col min="9985" max="9985" width="65.6640625" style="94" customWidth="1"/>
    <col min="9986" max="9986" width="27.6640625" style="94" bestFit="1" customWidth="1"/>
    <col min="9987" max="9987" width="11.88671875" style="94" customWidth="1"/>
    <col min="9988" max="9998" width="11.77734375" style="94" customWidth="1"/>
    <col min="9999" max="9999" width="16.21875" style="94" customWidth="1"/>
    <col min="10000" max="10239" width="8.88671875" style="94"/>
    <col min="10240" max="10240" width="5" style="94" customWidth="1"/>
    <col min="10241" max="10241" width="65.6640625" style="94" customWidth="1"/>
    <col min="10242" max="10242" width="27.6640625" style="94" bestFit="1" customWidth="1"/>
    <col min="10243" max="10243" width="11.88671875" style="94" customWidth="1"/>
    <col min="10244" max="10254" width="11.77734375" style="94" customWidth="1"/>
    <col min="10255" max="10255" width="16.21875" style="94" customWidth="1"/>
    <col min="10256" max="10495" width="8.88671875" style="94"/>
    <col min="10496" max="10496" width="5" style="94" customWidth="1"/>
    <col min="10497" max="10497" width="65.6640625" style="94" customWidth="1"/>
    <col min="10498" max="10498" width="27.6640625" style="94" bestFit="1" customWidth="1"/>
    <col min="10499" max="10499" width="11.88671875" style="94" customWidth="1"/>
    <col min="10500" max="10510" width="11.77734375" style="94" customWidth="1"/>
    <col min="10511" max="10511" width="16.21875" style="94" customWidth="1"/>
    <col min="10512" max="10751" width="8.88671875" style="94"/>
    <col min="10752" max="10752" width="5" style="94" customWidth="1"/>
    <col min="10753" max="10753" width="65.6640625" style="94" customWidth="1"/>
    <col min="10754" max="10754" width="27.6640625" style="94" bestFit="1" customWidth="1"/>
    <col min="10755" max="10755" width="11.88671875" style="94" customWidth="1"/>
    <col min="10756" max="10766" width="11.77734375" style="94" customWidth="1"/>
    <col min="10767" max="10767" width="16.21875" style="94" customWidth="1"/>
    <col min="10768" max="11007" width="8.88671875" style="94"/>
    <col min="11008" max="11008" width="5" style="94" customWidth="1"/>
    <col min="11009" max="11009" width="65.6640625" style="94" customWidth="1"/>
    <col min="11010" max="11010" width="27.6640625" style="94" bestFit="1" customWidth="1"/>
    <col min="11011" max="11011" width="11.88671875" style="94" customWidth="1"/>
    <col min="11012" max="11022" width="11.77734375" style="94" customWidth="1"/>
    <col min="11023" max="11023" width="16.21875" style="94" customWidth="1"/>
    <col min="11024" max="11263" width="8.88671875" style="94"/>
    <col min="11264" max="11264" width="5" style="94" customWidth="1"/>
    <col min="11265" max="11265" width="65.6640625" style="94" customWidth="1"/>
    <col min="11266" max="11266" width="27.6640625" style="94" bestFit="1" customWidth="1"/>
    <col min="11267" max="11267" width="11.88671875" style="94" customWidth="1"/>
    <col min="11268" max="11278" width="11.77734375" style="94" customWidth="1"/>
    <col min="11279" max="11279" width="16.21875" style="94" customWidth="1"/>
    <col min="11280" max="11519" width="8.88671875" style="94"/>
    <col min="11520" max="11520" width="5" style="94" customWidth="1"/>
    <col min="11521" max="11521" width="65.6640625" style="94" customWidth="1"/>
    <col min="11522" max="11522" width="27.6640625" style="94" bestFit="1" customWidth="1"/>
    <col min="11523" max="11523" width="11.88671875" style="94" customWidth="1"/>
    <col min="11524" max="11534" width="11.77734375" style="94" customWidth="1"/>
    <col min="11535" max="11535" width="16.21875" style="94" customWidth="1"/>
    <col min="11536" max="11775" width="8.88671875" style="94"/>
    <col min="11776" max="11776" width="5" style="94" customWidth="1"/>
    <col min="11777" max="11777" width="65.6640625" style="94" customWidth="1"/>
    <col min="11778" max="11778" width="27.6640625" style="94" bestFit="1" customWidth="1"/>
    <col min="11779" max="11779" width="11.88671875" style="94" customWidth="1"/>
    <col min="11780" max="11790" width="11.77734375" style="94" customWidth="1"/>
    <col min="11791" max="11791" width="16.21875" style="94" customWidth="1"/>
    <col min="11792" max="12031" width="8.88671875" style="94"/>
    <col min="12032" max="12032" width="5" style="94" customWidth="1"/>
    <col min="12033" max="12033" width="65.6640625" style="94" customWidth="1"/>
    <col min="12034" max="12034" width="27.6640625" style="94" bestFit="1" customWidth="1"/>
    <col min="12035" max="12035" width="11.88671875" style="94" customWidth="1"/>
    <col min="12036" max="12046" width="11.77734375" style="94" customWidth="1"/>
    <col min="12047" max="12047" width="16.21875" style="94" customWidth="1"/>
    <col min="12048" max="12287" width="8.88671875" style="94"/>
    <col min="12288" max="12288" width="5" style="94" customWidth="1"/>
    <col min="12289" max="12289" width="65.6640625" style="94" customWidth="1"/>
    <col min="12290" max="12290" width="27.6640625" style="94" bestFit="1" customWidth="1"/>
    <col min="12291" max="12291" width="11.88671875" style="94" customWidth="1"/>
    <col min="12292" max="12302" width="11.77734375" style="94" customWidth="1"/>
    <col min="12303" max="12303" width="16.21875" style="94" customWidth="1"/>
    <col min="12304" max="12543" width="8.88671875" style="94"/>
    <col min="12544" max="12544" width="5" style="94" customWidth="1"/>
    <col min="12545" max="12545" width="65.6640625" style="94" customWidth="1"/>
    <col min="12546" max="12546" width="27.6640625" style="94" bestFit="1" customWidth="1"/>
    <col min="12547" max="12547" width="11.88671875" style="94" customWidth="1"/>
    <col min="12548" max="12558" width="11.77734375" style="94" customWidth="1"/>
    <col min="12559" max="12559" width="16.21875" style="94" customWidth="1"/>
    <col min="12560" max="12799" width="8.88671875" style="94"/>
    <col min="12800" max="12800" width="5" style="94" customWidth="1"/>
    <col min="12801" max="12801" width="65.6640625" style="94" customWidth="1"/>
    <col min="12802" max="12802" width="27.6640625" style="94" bestFit="1" customWidth="1"/>
    <col min="12803" max="12803" width="11.88671875" style="94" customWidth="1"/>
    <col min="12804" max="12814" width="11.77734375" style="94" customWidth="1"/>
    <col min="12815" max="12815" width="16.21875" style="94" customWidth="1"/>
    <col min="12816" max="13055" width="8.88671875" style="94"/>
    <col min="13056" max="13056" width="5" style="94" customWidth="1"/>
    <col min="13057" max="13057" width="65.6640625" style="94" customWidth="1"/>
    <col min="13058" max="13058" width="27.6640625" style="94" bestFit="1" customWidth="1"/>
    <col min="13059" max="13059" width="11.88671875" style="94" customWidth="1"/>
    <col min="13060" max="13070" width="11.77734375" style="94" customWidth="1"/>
    <col min="13071" max="13071" width="16.21875" style="94" customWidth="1"/>
    <col min="13072" max="13311" width="8.88671875" style="94"/>
    <col min="13312" max="13312" width="5" style="94" customWidth="1"/>
    <col min="13313" max="13313" width="65.6640625" style="94" customWidth="1"/>
    <col min="13314" max="13314" width="27.6640625" style="94" bestFit="1" customWidth="1"/>
    <col min="13315" max="13315" width="11.88671875" style="94" customWidth="1"/>
    <col min="13316" max="13326" width="11.77734375" style="94" customWidth="1"/>
    <col min="13327" max="13327" width="16.21875" style="94" customWidth="1"/>
    <col min="13328" max="13567" width="8.88671875" style="94"/>
    <col min="13568" max="13568" width="5" style="94" customWidth="1"/>
    <col min="13569" max="13569" width="65.6640625" style="94" customWidth="1"/>
    <col min="13570" max="13570" width="27.6640625" style="94" bestFit="1" customWidth="1"/>
    <col min="13571" max="13571" width="11.88671875" style="94" customWidth="1"/>
    <col min="13572" max="13582" width="11.77734375" style="94" customWidth="1"/>
    <col min="13583" max="13583" width="16.21875" style="94" customWidth="1"/>
    <col min="13584" max="13823" width="8.88671875" style="94"/>
    <col min="13824" max="13824" width="5" style="94" customWidth="1"/>
    <col min="13825" max="13825" width="65.6640625" style="94" customWidth="1"/>
    <col min="13826" max="13826" width="27.6640625" style="94" bestFit="1" customWidth="1"/>
    <col min="13827" max="13827" width="11.88671875" style="94" customWidth="1"/>
    <col min="13828" max="13838" width="11.77734375" style="94" customWidth="1"/>
    <col min="13839" max="13839" width="16.21875" style="94" customWidth="1"/>
    <col min="13840" max="14079" width="8.88671875" style="94"/>
    <col min="14080" max="14080" width="5" style="94" customWidth="1"/>
    <col min="14081" max="14081" width="65.6640625" style="94" customWidth="1"/>
    <col min="14082" max="14082" width="27.6640625" style="94" bestFit="1" customWidth="1"/>
    <col min="14083" max="14083" width="11.88671875" style="94" customWidth="1"/>
    <col min="14084" max="14094" width="11.77734375" style="94" customWidth="1"/>
    <col min="14095" max="14095" width="16.21875" style="94" customWidth="1"/>
    <col min="14096" max="14335" width="8.88671875" style="94"/>
    <col min="14336" max="14336" width="5" style="94" customWidth="1"/>
    <col min="14337" max="14337" width="65.6640625" style="94" customWidth="1"/>
    <col min="14338" max="14338" width="27.6640625" style="94" bestFit="1" customWidth="1"/>
    <col min="14339" max="14339" width="11.88671875" style="94" customWidth="1"/>
    <col min="14340" max="14350" width="11.77734375" style="94" customWidth="1"/>
    <col min="14351" max="14351" width="16.21875" style="94" customWidth="1"/>
    <col min="14352" max="14591" width="8.88671875" style="94"/>
    <col min="14592" max="14592" width="5" style="94" customWidth="1"/>
    <col min="14593" max="14593" width="65.6640625" style="94" customWidth="1"/>
    <col min="14594" max="14594" width="27.6640625" style="94" bestFit="1" customWidth="1"/>
    <col min="14595" max="14595" width="11.88671875" style="94" customWidth="1"/>
    <col min="14596" max="14606" width="11.77734375" style="94" customWidth="1"/>
    <col min="14607" max="14607" width="16.21875" style="94" customWidth="1"/>
    <col min="14608" max="14847" width="8.88671875" style="94"/>
    <col min="14848" max="14848" width="5" style="94" customWidth="1"/>
    <col min="14849" max="14849" width="65.6640625" style="94" customWidth="1"/>
    <col min="14850" max="14850" width="27.6640625" style="94" bestFit="1" customWidth="1"/>
    <col min="14851" max="14851" width="11.88671875" style="94" customWidth="1"/>
    <col min="14852" max="14862" width="11.77734375" style="94" customWidth="1"/>
    <col min="14863" max="14863" width="16.21875" style="94" customWidth="1"/>
    <col min="14864" max="15103" width="8.88671875" style="94"/>
    <col min="15104" max="15104" width="5" style="94" customWidth="1"/>
    <col min="15105" max="15105" width="65.6640625" style="94" customWidth="1"/>
    <col min="15106" max="15106" width="27.6640625" style="94" bestFit="1" customWidth="1"/>
    <col min="15107" max="15107" width="11.88671875" style="94" customWidth="1"/>
    <col min="15108" max="15118" width="11.77734375" style="94" customWidth="1"/>
    <col min="15119" max="15119" width="16.21875" style="94" customWidth="1"/>
    <col min="15120" max="15359" width="8.88671875" style="94"/>
    <col min="15360" max="15360" width="5" style="94" customWidth="1"/>
    <col min="15361" max="15361" width="65.6640625" style="94" customWidth="1"/>
    <col min="15362" max="15362" width="27.6640625" style="94" bestFit="1" customWidth="1"/>
    <col min="15363" max="15363" width="11.88671875" style="94" customWidth="1"/>
    <col min="15364" max="15374" width="11.77734375" style="94" customWidth="1"/>
    <col min="15375" max="15375" width="16.21875" style="94" customWidth="1"/>
    <col min="15376" max="15615" width="8.88671875" style="94"/>
    <col min="15616" max="15616" width="5" style="94" customWidth="1"/>
    <col min="15617" max="15617" width="65.6640625" style="94" customWidth="1"/>
    <col min="15618" max="15618" width="27.6640625" style="94" bestFit="1" customWidth="1"/>
    <col min="15619" max="15619" width="11.88671875" style="94" customWidth="1"/>
    <col min="15620" max="15630" width="11.77734375" style="94" customWidth="1"/>
    <col min="15631" max="15631" width="16.21875" style="94" customWidth="1"/>
    <col min="15632" max="15871" width="8.88671875" style="94"/>
    <col min="15872" max="15872" width="5" style="94" customWidth="1"/>
    <col min="15873" max="15873" width="65.6640625" style="94" customWidth="1"/>
    <col min="15874" max="15874" width="27.6640625" style="94" bestFit="1" customWidth="1"/>
    <col min="15875" max="15875" width="11.88671875" style="94" customWidth="1"/>
    <col min="15876" max="15886" width="11.77734375" style="94" customWidth="1"/>
    <col min="15887" max="15887" width="16.21875" style="94" customWidth="1"/>
    <col min="15888" max="16127" width="8.88671875" style="94"/>
    <col min="16128" max="16128" width="5" style="94" customWidth="1"/>
    <col min="16129" max="16129" width="65.6640625" style="94" customWidth="1"/>
    <col min="16130" max="16130" width="27.6640625" style="94" bestFit="1" customWidth="1"/>
    <col min="16131" max="16131" width="11.88671875" style="94" customWidth="1"/>
    <col min="16132" max="16142" width="11.77734375" style="94" customWidth="1"/>
    <col min="16143" max="16143" width="16.21875" style="94" customWidth="1"/>
    <col min="16144" max="16384" width="8.88671875" style="94"/>
  </cols>
  <sheetData>
    <row r="1" spans="1:21" ht="15.75">
      <c r="B1" s="74" t="s">
        <v>1136</v>
      </c>
    </row>
    <row r="3" spans="1:21" ht="18.75" customHeight="1">
      <c r="A3" s="74" t="str">
        <f>+[1]Summary!A1</f>
        <v>LHB</v>
      </c>
      <c r="C3" s="74" t="s">
        <v>577</v>
      </c>
      <c r="D3" s="107"/>
      <c r="E3" s="107"/>
      <c r="F3" s="107"/>
      <c r="G3" s="107"/>
      <c r="H3" s="108"/>
      <c r="I3" s="107"/>
      <c r="J3" s="107"/>
      <c r="K3" s="107"/>
      <c r="L3" s="107"/>
      <c r="M3" s="107"/>
      <c r="N3" s="107"/>
      <c r="O3" s="107"/>
      <c r="T3" s="109"/>
      <c r="U3" s="97"/>
    </row>
    <row r="4" spans="1:21" ht="18.75" customHeight="1" thickBot="1">
      <c r="A4" s="74"/>
      <c r="C4" s="107"/>
      <c r="D4" s="107"/>
      <c r="E4" s="107"/>
      <c r="F4" s="107"/>
      <c r="G4" s="107"/>
      <c r="H4" s="108"/>
      <c r="I4" s="107"/>
      <c r="J4" s="107"/>
      <c r="K4" s="107"/>
      <c r="L4" s="107"/>
      <c r="M4" s="107"/>
      <c r="N4" s="107"/>
      <c r="O4" s="107"/>
      <c r="T4" s="109"/>
      <c r="U4" s="97"/>
    </row>
    <row r="5" spans="1:21" ht="16.5" thickBot="1">
      <c r="A5" s="74"/>
      <c r="C5" s="960" t="s">
        <v>61</v>
      </c>
      <c r="D5" s="961"/>
      <c r="E5" s="961"/>
      <c r="F5" s="961"/>
      <c r="G5" s="962"/>
      <c r="H5" s="108"/>
      <c r="I5" s="107"/>
      <c r="J5" s="107"/>
      <c r="K5" s="107"/>
      <c r="L5" s="107"/>
      <c r="M5" s="107"/>
      <c r="N5" s="107"/>
      <c r="O5" s="107"/>
      <c r="T5" s="109"/>
      <c r="U5" s="97"/>
    </row>
    <row r="6" spans="1:21" ht="16.5" thickBot="1">
      <c r="C6" s="241" t="s">
        <v>156</v>
      </c>
      <c r="D6" s="241" t="s">
        <v>220</v>
      </c>
      <c r="E6" s="241" t="s">
        <v>157</v>
      </c>
      <c r="F6" s="241" t="s">
        <v>221</v>
      </c>
      <c r="G6" s="241" t="s">
        <v>0</v>
      </c>
      <c r="H6" s="108"/>
      <c r="I6" s="107"/>
      <c r="J6" s="107"/>
      <c r="K6" s="107"/>
      <c r="L6" s="107"/>
      <c r="M6" s="107"/>
      <c r="N6" s="107"/>
      <c r="O6" s="107"/>
      <c r="T6" s="109"/>
      <c r="U6" s="97"/>
    </row>
    <row r="7" spans="1:21" ht="16.5" thickBot="1">
      <c r="A7" s="237"/>
      <c r="B7" s="236" t="s">
        <v>235</v>
      </c>
      <c r="C7" s="83" t="s">
        <v>42</v>
      </c>
      <c r="D7" s="83" t="s">
        <v>42</v>
      </c>
      <c r="E7" s="83" t="s">
        <v>42</v>
      </c>
      <c r="F7" s="83" t="s">
        <v>42</v>
      </c>
      <c r="G7" s="83" t="s">
        <v>42</v>
      </c>
      <c r="H7" s="108"/>
      <c r="I7" s="107"/>
      <c r="J7" s="107"/>
      <c r="K7" s="107"/>
      <c r="L7" s="107"/>
      <c r="M7" s="107"/>
      <c r="N7" s="107"/>
      <c r="O7" s="107"/>
      <c r="T7" s="109"/>
      <c r="U7" s="97"/>
    </row>
    <row r="8" spans="1:21" ht="15.75">
      <c r="A8" s="84">
        <v>1</v>
      </c>
      <c r="B8" s="94" t="s">
        <v>225</v>
      </c>
      <c r="C8" s="101">
        <v>-202059</v>
      </c>
      <c r="D8" s="101">
        <v>-202059</v>
      </c>
      <c r="E8" s="101">
        <v>-202059</v>
      </c>
      <c r="F8" s="101">
        <v>-202059</v>
      </c>
      <c r="G8" s="101">
        <f t="shared" ref="G8:G16" si="0">SUM(C8:F8)</f>
        <v>-808236</v>
      </c>
      <c r="H8" s="108"/>
      <c r="I8" s="107"/>
      <c r="J8" s="107"/>
      <c r="K8" s="107"/>
      <c r="L8" s="107"/>
      <c r="M8" s="107"/>
      <c r="N8" s="107"/>
      <c r="O8" s="107"/>
      <c r="T8" s="109"/>
      <c r="U8" s="97"/>
    </row>
    <row r="9" spans="1:21" ht="15.75">
      <c r="A9" s="84">
        <v>2</v>
      </c>
      <c r="B9" s="94" t="s">
        <v>226</v>
      </c>
      <c r="C9" s="101">
        <v>0</v>
      </c>
      <c r="D9" s="101">
        <v>0</v>
      </c>
      <c r="E9" s="101">
        <v>0</v>
      </c>
      <c r="F9" s="101">
        <v>0</v>
      </c>
      <c r="G9" s="101">
        <f t="shared" si="0"/>
        <v>0</v>
      </c>
      <c r="H9" s="108"/>
      <c r="I9" s="107"/>
      <c r="J9" s="107"/>
      <c r="K9" s="107"/>
      <c r="L9" s="107"/>
      <c r="M9" s="107"/>
      <c r="N9" s="107"/>
      <c r="O9" s="107"/>
      <c r="T9" s="109"/>
      <c r="U9" s="97"/>
    </row>
    <row r="10" spans="1:21" ht="15.75">
      <c r="A10" s="84">
        <v>3</v>
      </c>
      <c r="B10" s="94" t="s">
        <v>227</v>
      </c>
      <c r="C10" s="101">
        <v>0</v>
      </c>
      <c r="D10" s="101">
        <v>0</v>
      </c>
      <c r="E10" s="101">
        <v>0</v>
      </c>
      <c r="F10" s="101">
        <v>0</v>
      </c>
      <c r="G10" s="101">
        <f t="shared" si="0"/>
        <v>0</v>
      </c>
      <c r="H10" s="108"/>
      <c r="I10" s="107"/>
      <c r="J10" s="107"/>
      <c r="K10" s="107"/>
      <c r="L10" s="107"/>
      <c r="M10" s="107"/>
      <c r="N10" s="107"/>
      <c r="O10" s="107"/>
      <c r="T10" s="109"/>
      <c r="U10" s="97"/>
    </row>
    <row r="11" spans="1:21" ht="15.75">
      <c r="A11" s="84">
        <v>4</v>
      </c>
      <c r="B11" s="94" t="s">
        <v>228</v>
      </c>
      <c r="C11" s="101">
        <v>-32200.5</v>
      </c>
      <c r="D11" s="101">
        <v>-32200.5</v>
      </c>
      <c r="E11" s="101">
        <v>-32200.5</v>
      </c>
      <c r="F11" s="101">
        <v>-32200.5</v>
      </c>
      <c r="G11" s="101">
        <f t="shared" si="0"/>
        <v>-128802</v>
      </c>
      <c r="H11" s="108"/>
      <c r="I11" s="107"/>
      <c r="J11" s="107"/>
      <c r="K11" s="107"/>
      <c r="L11" s="107"/>
      <c r="M11" s="107"/>
      <c r="N11" s="107"/>
      <c r="O11" s="107"/>
      <c r="T11" s="109"/>
      <c r="U11" s="97"/>
    </row>
    <row r="12" spans="1:21" ht="15.75">
      <c r="A12" s="84">
        <v>5</v>
      </c>
      <c r="B12" s="94" t="s">
        <v>229</v>
      </c>
      <c r="C12" s="101">
        <v>-21500</v>
      </c>
      <c r="D12" s="101">
        <v>-21500</v>
      </c>
      <c r="E12" s="101">
        <v>-21500</v>
      </c>
      <c r="F12" s="101">
        <v>-21500</v>
      </c>
      <c r="G12" s="101">
        <f t="shared" si="0"/>
        <v>-86000</v>
      </c>
      <c r="H12" s="108"/>
      <c r="I12" s="107"/>
      <c r="J12" s="107"/>
      <c r="K12" s="107"/>
      <c r="L12" s="107"/>
      <c r="M12" s="107"/>
      <c r="N12" s="107"/>
      <c r="O12" s="107"/>
      <c r="T12" s="109"/>
      <c r="U12" s="97"/>
    </row>
    <row r="13" spans="1:21" ht="15.75">
      <c r="A13" s="84">
        <v>6</v>
      </c>
      <c r="B13" s="94" t="s">
        <v>246</v>
      </c>
      <c r="C13" s="101">
        <v>-17144</v>
      </c>
      <c r="D13" s="101">
        <v>-17144</v>
      </c>
      <c r="E13" s="101">
        <v>-17144</v>
      </c>
      <c r="F13" s="101">
        <v>-17144</v>
      </c>
      <c r="G13" s="101">
        <f t="shared" si="0"/>
        <v>-68576</v>
      </c>
      <c r="H13" s="108"/>
      <c r="I13" s="107"/>
      <c r="J13" s="107"/>
      <c r="K13" s="107"/>
      <c r="L13" s="107"/>
      <c r="M13" s="107"/>
      <c r="N13" s="107"/>
      <c r="O13" s="107"/>
      <c r="T13" s="109"/>
      <c r="U13" s="97"/>
    </row>
    <row r="14" spans="1:21" ht="15.75">
      <c r="A14" s="84">
        <v>7</v>
      </c>
      <c r="B14" s="94" t="s">
        <v>46</v>
      </c>
      <c r="C14" s="101">
        <v>-4881.5</v>
      </c>
      <c r="D14" s="101">
        <v>-4881.5</v>
      </c>
      <c r="E14" s="101">
        <v>-4881.5</v>
      </c>
      <c r="F14" s="101">
        <v>-4881.5</v>
      </c>
      <c r="G14" s="101">
        <f t="shared" si="0"/>
        <v>-19526</v>
      </c>
      <c r="H14" s="108"/>
      <c r="I14" s="107"/>
      <c r="J14" s="107"/>
      <c r="K14" s="107"/>
      <c r="L14" s="107"/>
      <c r="M14" s="107"/>
      <c r="N14" s="107"/>
      <c r="O14" s="107"/>
      <c r="T14" s="109"/>
      <c r="U14" s="97"/>
    </row>
    <row r="15" spans="1:21" ht="15.75">
      <c r="A15" s="84">
        <v>8</v>
      </c>
      <c r="B15" s="94" t="s">
        <v>230</v>
      </c>
      <c r="C15" s="101">
        <v>-15771.5</v>
      </c>
      <c r="D15" s="101">
        <v>-15771.5</v>
      </c>
      <c r="E15" s="101">
        <v>-15771.5</v>
      </c>
      <c r="F15" s="101">
        <v>-15771.5</v>
      </c>
      <c r="G15" s="101">
        <f t="shared" si="0"/>
        <v>-63086</v>
      </c>
      <c r="H15" s="108"/>
      <c r="I15" s="107"/>
      <c r="J15" s="107"/>
      <c r="K15" s="107"/>
      <c r="L15" s="107"/>
      <c r="M15" s="107"/>
      <c r="N15" s="107"/>
      <c r="O15" s="107"/>
      <c r="T15" s="109"/>
      <c r="U15" s="97"/>
    </row>
    <row r="16" spans="1:21" ht="15.75">
      <c r="A16" s="84">
        <v>9</v>
      </c>
      <c r="B16" s="94" t="s">
        <v>231</v>
      </c>
      <c r="C16" s="101">
        <v>-952.5</v>
      </c>
      <c r="D16" s="101">
        <v>-952.5</v>
      </c>
      <c r="E16" s="101">
        <v>-952.5</v>
      </c>
      <c r="F16" s="101">
        <v>-952.5</v>
      </c>
      <c r="G16" s="101">
        <f t="shared" si="0"/>
        <v>-3810</v>
      </c>
      <c r="H16" s="108"/>
      <c r="I16" s="107"/>
      <c r="J16" s="107"/>
      <c r="K16" s="107"/>
      <c r="L16" s="107"/>
      <c r="M16" s="107"/>
      <c r="N16" s="107"/>
      <c r="O16" s="107"/>
      <c r="T16" s="109"/>
      <c r="U16" s="97"/>
    </row>
    <row r="17" spans="1:21" ht="16.5" thickBot="1">
      <c r="A17" s="84"/>
      <c r="C17" s="101"/>
      <c r="D17" s="101"/>
      <c r="E17" s="101"/>
      <c r="F17" s="101"/>
      <c r="G17" s="101"/>
      <c r="H17" s="108"/>
      <c r="I17" s="107"/>
      <c r="J17" s="107"/>
      <c r="K17" s="107"/>
      <c r="L17" s="107"/>
      <c r="M17" s="107"/>
      <c r="N17" s="107"/>
      <c r="O17" s="107"/>
      <c r="T17" s="109"/>
      <c r="U17" s="97"/>
    </row>
    <row r="18" spans="1:21" ht="16.5" thickBot="1">
      <c r="A18" s="81">
        <v>10</v>
      </c>
      <c r="B18" s="93" t="s">
        <v>6</v>
      </c>
      <c r="C18" s="87">
        <f>SUM(C8:C17)</f>
        <v>-294509</v>
      </c>
      <c r="D18" s="87">
        <f t="shared" ref="D18:G18" si="1">SUM(D8:D17)</f>
        <v>-294509</v>
      </c>
      <c r="E18" s="87">
        <f t="shared" si="1"/>
        <v>-294509</v>
      </c>
      <c r="F18" s="87">
        <f t="shared" si="1"/>
        <v>-294509</v>
      </c>
      <c r="G18" s="87">
        <f t="shared" si="1"/>
        <v>-1178036</v>
      </c>
      <c r="H18" s="108"/>
      <c r="I18" s="107"/>
      <c r="J18" s="107"/>
      <c r="K18" s="107"/>
      <c r="L18" s="107"/>
      <c r="M18" s="107"/>
      <c r="N18" s="107"/>
      <c r="O18" s="107"/>
      <c r="T18" s="109"/>
      <c r="U18" s="97"/>
    </row>
    <row r="19" spans="1:21" ht="15.75">
      <c r="A19" s="92"/>
      <c r="B19" s="90"/>
      <c r="C19" s="233"/>
      <c r="D19" s="233"/>
      <c r="E19" s="233"/>
      <c r="F19" s="233"/>
      <c r="G19" s="233"/>
      <c r="H19" s="108"/>
      <c r="I19" s="107"/>
      <c r="J19" s="107"/>
      <c r="K19" s="107"/>
      <c r="L19" s="107"/>
      <c r="M19" s="107"/>
      <c r="N19" s="107"/>
      <c r="O19" s="107"/>
      <c r="T19" s="109"/>
      <c r="U19" s="97"/>
    </row>
    <row r="20" spans="1:21" ht="15.75">
      <c r="A20" s="84"/>
      <c r="B20" s="90" t="s">
        <v>242</v>
      </c>
      <c r="C20" s="105"/>
      <c r="D20" s="105"/>
      <c r="E20" s="105"/>
      <c r="F20" s="105"/>
      <c r="G20" s="101">
        <f t="shared" ref="G20:G27" si="2">SUM(C20:F20)</f>
        <v>0</v>
      </c>
      <c r="H20" s="108"/>
      <c r="I20" s="107"/>
      <c r="J20" s="107"/>
      <c r="K20" s="107"/>
      <c r="L20" s="107"/>
      <c r="M20" s="107"/>
      <c r="N20" s="107"/>
      <c r="O20" s="107"/>
      <c r="T20" s="109"/>
      <c r="U20" s="97"/>
    </row>
    <row r="21" spans="1:21" ht="15.75">
      <c r="A21" s="84">
        <v>11</v>
      </c>
      <c r="B21" s="94" t="s">
        <v>236</v>
      </c>
      <c r="C21" s="101">
        <v>138683</v>
      </c>
      <c r="D21" s="101">
        <v>138683</v>
      </c>
      <c r="E21" s="101">
        <v>138683</v>
      </c>
      <c r="F21" s="101">
        <v>138683</v>
      </c>
      <c r="G21" s="101">
        <f t="shared" si="2"/>
        <v>554732</v>
      </c>
      <c r="H21" s="108"/>
      <c r="I21" s="107"/>
      <c r="J21" s="107"/>
      <c r="K21" s="107"/>
      <c r="L21" s="107"/>
      <c r="M21" s="107"/>
      <c r="N21" s="107"/>
      <c r="O21" s="107"/>
      <c r="T21" s="109"/>
      <c r="U21" s="97"/>
    </row>
    <row r="22" spans="1:21" ht="15.75">
      <c r="A22" s="84">
        <v>12</v>
      </c>
      <c r="B22" s="94" t="s">
        <v>237</v>
      </c>
      <c r="C22" s="101">
        <v>43223.5</v>
      </c>
      <c r="D22" s="101">
        <v>43223.5</v>
      </c>
      <c r="E22" s="101">
        <v>43223.5</v>
      </c>
      <c r="F22" s="101">
        <v>43223.5</v>
      </c>
      <c r="G22" s="101">
        <f t="shared" si="2"/>
        <v>172894</v>
      </c>
      <c r="H22" s="108"/>
      <c r="I22" s="107"/>
      <c r="J22" s="107"/>
      <c r="K22" s="107"/>
      <c r="L22" s="107"/>
      <c r="M22" s="107"/>
      <c r="N22" s="107"/>
      <c r="O22" s="107"/>
      <c r="T22" s="109"/>
      <c r="U22" s="97"/>
    </row>
    <row r="23" spans="1:21" ht="15.75">
      <c r="A23" s="84">
        <v>13</v>
      </c>
      <c r="B23" s="94" t="s">
        <v>238</v>
      </c>
      <c r="C23" s="101">
        <v>32101.5</v>
      </c>
      <c r="D23" s="101">
        <v>32101.5</v>
      </c>
      <c r="E23" s="101">
        <v>32101.5</v>
      </c>
      <c r="F23" s="101">
        <v>32101.5</v>
      </c>
      <c r="G23" s="101">
        <f t="shared" si="2"/>
        <v>128406</v>
      </c>
      <c r="H23" s="108"/>
      <c r="I23" s="107"/>
      <c r="J23" s="107"/>
      <c r="K23" s="107"/>
      <c r="L23" s="107"/>
      <c r="M23" s="107"/>
      <c r="N23" s="107"/>
      <c r="O23" s="107"/>
      <c r="T23" s="109"/>
      <c r="U23" s="97"/>
    </row>
    <row r="24" spans="1:21" ht="15.75">
      <c r="A24" s="84">
        <v>14</v>
      </c>
      <c r="B24" s="94" t="s">
        <v>239</v>
      </c>
      <c r="C24" s="101">
        <v>34028.75</v>
      </c>
      <c r="D24" s="101">
        <v>34028.75</v>
      </c>
      <c r="E24" s="101">
        <v>34028.75</v>
      </c>
      <c r="F24" s="101">
        <v>34028.75</v>
      </c>
      <c r="G24" s="101">
        <f t="shared" si="2"/>
        <v>136115</v>
      </c>
      <c r="H24" s="108"/>
      <c r="I24" s="107"/>
      <c r="J24" s="107"/>
      <c r="K24" s="107"/>
      <c r="L24" s="107"/>
      <c r="M24" s="107"/>
      <c r="N24" s="107"/>
      <c r="O24" s="107"/>
      <c r="T24" s="109"/>
      <c r="U24" s="97"/>
    </row>
    <row r="25" spans="1:21" ht="15.75">
      <c r="A25" s="84">
        <v>15</v>
      </c>
      <c r="B25" s="94" t="s">
        <v>232</v>
      </c>
      <c r="C25" s="101">
        <v>11831</v>
      </c>
      <c r="D25" s="101">
        <v>11831</v>
      </c>
      <c r="E25" s="101">
        <v>11831</v>
      </c>
      <c r="F25" s="101">
        <v>11831</v>
      </c>
      <c r="G25" s="101">
        <f t="shared" si="2"/>
        <v>47324</v>
      </c>
      <c r="H25" s="108"/>
      <c r="I25" s="107"/>
      <c r="J25" s="107"/>
      <c r="K25" s="107"/>
      <c r="L25" s="107"/>
      <c r="M25" s="107"/>
      <c r="N25" s="107"/>
      <c r="O25" s="107"/>
      <c r="T25" s="109"/>
      <c r="U25" s="97"/>
    </row>
    <row r="26" spans="1:21" ht="15.75">
      <c r="A26" s="84">
        <v>16</v>
      </c>
      <c r="B26" s="94" t="s">
        <v>240</v>
      </c>
      <c r="C26" s="101">
        <v>35283</v>
      </c>
      <c r="D26" s="101">
        <v>35283</v>
      </c>
      <c r="E26" s="101">
        <v>35283</v>
      </c>
      <c r="F26" s="101">
        <v>35283</v>
      </c>
      <c r="G26" s="101">
        <f t="shared" si="2"/>
        <v>141132</v>
      </c>
      <c r="H26" s="108"/>
      <c r="I26" s="107"/>
      <c r="J26" s="107"/>
      <c r="K26" s="107"/>
      <c r="L26" s="107"/>
      <c r="M26" s="107"/>
      <c r="N26" s="107"/>
      <c r="O26" s="107"/>
      <c r="T26" s="109"/>
      <c r="U26" s="97"/>
    </row>
    <row r="27" spans="1:21" ht="15.75">
      <c r="A27" s="84">
        <v>17</v>
      </c>
      <c r="B27" s="94" t="s">
        <v>241</v>
      </c>
      <c r="C27" s="101">
        <v>5883.25</v>
      </c>
      <c r="D27" s="101">
        <v>5883.25</v>
      </c>
      <c r="E27" s="101">
        <v>5883.25</v>
      </c>
      <c r="F27" s="101">
        <v>5883.25</v>
      </c>
      <c r="G27" s="101">
        <f t="shared" si="2"/>
        <v>23533</v>
      </c>
      <c r="H27" s="108"/>
      <c r="I27" s="107"/>
      <c r="J27" s="107"/>
      <c r="K27" s="107"/>
      <c r="L27" s="107"/>
      <c r="M27" s="107"/>
      <c r="N27" s="107"/>
      <c r="O27" s="107"/>
      <c r="T27" s="109"/>
      <c r="U27" s="97"/>
    </row>
    <row r="28" spans="1:21" ht="16.5" thickBot="1">
      <c r="A28" s="86"/>
      <c r="B28" s="85"/>
      <c r="C28" s="102"/>
      <c r="D28" s="102"/>
      <c r="E28" s="102"/>
      <c r="F28" s="102"/>
      <c r="G28" s="102"/>
      <c r="H28" s="108"/>
      <c r="I28" s="107"/>
      <c r="J28" s="107"/>
      <c r="K28" s="107"/>
      <c r="L28" s="107"/>
      <c r="M28" s="107"/>
      <c r="N28" s="107"/>
      <c r="O28" s="107"/>
      <c r="T28" s="109"/>
      <c r="U28" s="97"/>
    </row>
    <row r="29" spans="1:21" ht="16.5" thickBot="1">
      <c r="A29" s="81">
        <v>18</v>
      </c>
      <c r="B29" s="93" t="s">
        <v>233</v>
      </c>
      <c r="C29" s="87">
        <f>SUM(C21:C28)</f>
        <v>301034</v>
      </c>
      <c r="D29" s="89">
        <f t="shared" ref="D29:G29" si="3">SUM(D21:D28)</f>
        <v>301034</v>
      </c>
      <c r="E29" s="89">
        <f t="shared" si="3"/>
        <v>301034</v>
      </c>
      <c r="F29" s="89">
        <f t="shared" si="3"/>
        <v>301034</v>
      </c>
      <c r="G29" s="89">
        <f t="shared" si="3"/>
        <v>1204136</v>
      </c>
      <c r="H29" s="108"/>
      <c r="I29" s="107"/>
      <c r="J29" s="107"/>
      <c r="K29" s="107"/>
      <c r="L29" s="107"/>
      <c r="M29" s="107"/>
      <c r="N29" s="107"/>
      <c r="O29" s="107"/>
      <c r="T29" s="109"/>
      <c r="U29" s="97"/>
    </row>
    <row r="30" spans="1:21" ht="16.5" thickBot="1">
      <c r="A30" s="84"/>
      <c r="B30" s="90"/>
      <c r="C30" s="234"/>
      <c r="D30" s="232"/>
      <c r="E30" s="232"/>
      <c r="F30" s="232"/>
      <c r="G30" s="232"/>
      <c r="H30" s="108"/>
      <c r="I30" s="107"/>
      <c r="J30" s="107"/>
      <c r="K30" s="107"/>
      <c r="L30" s="107"/>
      <c r="M30" s="107"/>
      <c r="N30" s="107"/>
      <c r="O30" s="107"/>
      <c r="T30" s="109"/>
      <c r="U30" s="97"/>
    </row>
    <row r="31" spans="1:21" ht="16.5" thickBot="1">
      <c r="A31" s="81">
        <v>19</v>
      </c>
      <c r="B31" s="93" t="s">
        <v>234</v>
      </c>
      <c r="C31" s="87">
        <f>+C18+C29</f>
        <v>6525</v>
      </c>
      <c r="D31" s="89">
        <f t="shared" ref="D31:G31" si="4">+D18+D29</f>
        <v>6525</v>
      </c>
      <c r="E31" s="89">
        <f t="shared" si="4"/>
        <v>6525</v>
      </c>
      <c r="F31" s="89">
        <f t="shared" si="4"/>
        <v>6525</v>
      </c>
      <c r="G31" s="89">
        <f t="shared" si="4"/>
        <v>26100</v>
      </c>
      <c r="H31" s="108"/>
      <c r="I31" s="107"/>
      <c r="J31" s="107"/>
      <c r="K31" s="107"/>
      <c r="L31" s="107"/>
      <c r="M31" s="107"/>
      <c r="N31" s="107"/>
      <c r="O31" s="107"/>
      <c r="T31" s="109"/>
      <c r="U31" s="97"/>
    </row>
    <row r="32" spans="1:21" ht="15.75">
      <c r="A32" s="74"/>
      <c r="C32" s="111"/>
      <c r="D32" s="107"/>
      <c r="E32" s="107"/>
      <c r="F32" s="107"/>
      <c r="G32" s="107"/>
      <c r="H32" s="108"/>
      <c r="I32" s="107"/>
      <c r="J32" s="107"/>
      <c r="K32" s="107"/>
      <c r="L32" s="107"/>
      <c r="M32" s="107"/>
      <c r="N32" s="107"/>
      <c r="O32" s="107"/>
      <c r="T32" s="109"/>
      <c r="U32" s="97"/>
    </row>
    <row r="33" spans="1:21" ht="15.75">
      <c r="A33" s="74"/>
      <c r="C33" s="111"/>
      <c r="D33" s="107"/>
      <c r="E33" s="107"/>
      <c r="F33" s="107"/>
      <c r="G33" s="107"/>
      <c r="H33" s="108"/>
      <c r="I33" s="107"/>
      <c r="J33" s="107"/>
      <c r="K33" s="107"/>
      <c r="L33" s="107"/>
      <c r="M33" s="107"/>
      <c r="N33" s="107"/>
      <c r="O33" s="107"/>
      <c r="T33" s="109"/>
      <c r="U33" s="97"/>
    </row>
    <row r="34" spans="1:21" ht="15.75">
      <c r="A34" s="74"/>
      <c r="C34" s="111"/>
      <c r="D34" s="107"/>
      <c r="E34" s="107"/>
      <c r="F34" s="107"/>
      <c r="G34" s="107"/>
      <c r="H34" s="108"/>
      <c r="I34" s="107"/>
      <c r="J34" s="107"/>
      <c r="K34" s="107"/>
      <c r="L34" s="107"/>
      <c r="M34" s="107"/>
      <c r="N34" s="107"/>
      <c r="O34" s="107"/>
      <c r="T34" s="109"/>
      <c r="U34" s="97"/>
    </row>
    <row r="35" spans="1:21" ht="15.75">
      <c r="A35" s="74"/>
      <c r="C35" s="111"/>
      <c r="D35" s="107"/>
      <c r="E35" s="107"/>
      <c r="F35" s="107"/>
      <c r="G35" s="107"/>
      <c r="H35" s="108"/>
      <c r="I35" s="107"/>
      <c r="J35" s="107"/>
      <c r="K35" s="107"/>
      <c r="L35" s="107"/>
      <c r="M35" s="107"/>
      <c r="N35" s="107"/>
      <c r="O35" s="107"/>
      <c r="T35" s="109"/>
      <c r="U35" s="97"/>
    </row>
    <row r="36" spans="1:21" ht="16.5" thickBot="1">
      <c r="A36" s="74"/>
      <c r="C36" s="111"/>
      <c r="D36" s="107"/>
      <c r="E36" s="107"/>
      <c r="F36" s="107"/>
      <c r="G36" s="107"/>
      <c r="H36" s="108"/>
      <c r="I36" s="107"/>
      <c r="J36" s="107"/>
      <c r="K36" s="107"/>
      <c r="L36" s="107"/>
      <c r="M36" s="107"/>
      <c r="N36" s="107"/>
      <c r="O36" s="107"/>
      <c r="T36" s="109"/>
      <c r="U36" s="97"/>
    </row>
    <row r="37" spans="1:21" ht="16.5" thickBot="1">
      <c r="A37" s="74"/>
      <c r="C37" s="960" t="s">
        <v>154</v>
      </c>
      <c r="D37" s="961"/>
      <c r="E37" s="961"/>
      <c r="F37" s="961"/>
      <c r="G37" s="962"/>
      <c r="H37" s="960" t="s">
        <v>155</v>
      </c>
      <c r="I37" s="961"/>
      <c r="J37" s="961"/>
      <c r="K37" s="961"/>
      <c r="L37" s="962"/>
      <c r="M37" s="107"/>
      <c r="N37" s="107"/>
      <c r="O37" s="107"/>
      <c r="T37" s="109"/>
      <c r="U37" s="97"/>
    </row>
    <row r="38" spans="1:21" ht="16.5" thickBot="1">
      <c r="C38" s="241" t="s">
        <v>156</v>
      </c>
      <c r="D38" s="241" t="s">
        <v>220</v>
      </c>
      <c r="E38" s="241" t="s">
        <v>157</v>
      </c>
      <c r="F38" s="241" t="s">
        <v>221</v>
      </c>
      <c r="G38" s="241" t="s">
        <v>0</v>
      </c>
      <c r="H38" s="241" t="s">
        <v>156</v>
      </c>
      <c r="I38" s="241" t="s">
        <v>220</v>
      </c>
      <c r="J38" s="241" t="s">
        <v>157</v>
      </c>
      <c r="K38" s="241" t="s">
        <v>221</v>
      </c>
      <c r="L38" s="241" t="s">
        <v>0</v>
      </c>
      <c r="M38" s="107"/>
      <c r="N38" s="107"/>
      <c r="O38" s="107"/>
      <c r="T38" s="109"/>
      <c r="U38" s="97"/>
    </row>
    <row r="39" spans="1:21" ht="16.5" thickBot="1">
      <c r="A39" s="237"/>
      <c r="B39" s="236" t="s">
        <v>235</v>
      </c>
      <c r="C39" s="83" t="s">
        <v>42</v>
      </c>
      <c r="D39" s="83" t="s">
        <v>42</v>
      </c>
      <c r="E39" s="83" t="s">
        <v>42</v>
      </c>
      <c r="F39" s="83" t="s">
        <v>42</v>
      </c>
      <c r="G39" s="83" t="s">
        <v>42</v>
      </c>
      <c r="H39" s="83" t="s">
        <v>42</v>
      </c>
      <c r="I39" s="83" t="s">
        <v>42</v>
      </c>
      <c r="J39" s="83" t="s">
        <v>42</v>
      </c>
      <c r="K39" s="83" t="s">
        <v>42</v>
      </c>
      <c r="L39" s="83" t="s">
        <v>42</v>
      </c>
      <c r="M39" s="107"/>
      <c r="N39" s="107"/>
      <c r="O39" s="107"/>
      <c r="T39" s="109"/>
      <c r="U39" s="97"/>
    </row>
    <row r="40" spans="1:21" ht="15.75">
      <c r="A40" s="84">
        <v>1</v>
      </c>
      <c r="B40" s="94" t="s">
        <v>225</v>
      </c>
      <c r="C40" s="101">
        <v>-202059</v>
      </c>
      <c r="D40" s="101">
        <v>-202059</v>
      </c>
      <c r="E40" s="101">
        <v>-202059</v>
      </c>
      <c r="F40" s="101">
        <v>-202059</v>
      </c>
      <c r="G40" s="101">
        <f t="shared" ref="G40:G48" si="5">SUM(C40:F40)</f>
        <v>-808236</v>
      </c>
      <c r="H40" s="101">
        <v>-202059</v>
      </c>
      <c r="I40" s="101">
        <v>-202059</v>
      </c>
      <c r="J40" s="101">
        <v>-202059</v>
      </c>
      <c r="K40" s="101">
        <v>-202059</v>
      </c>
      <c r="L40" s="101">
        <f t="shared" ref="L40:L48" si="6">SUM(H40:K40)</f>
        <v>-808236</v>
      </c>
      <c r="M40" s="107"/>
      <c r="N40" s="107"/>
      <c r="O40" s="107"/>
      <c r="T40" s="109"/>
      <c r="U40" s="97"/>
    </row>
    <row r="41" spans="1:21" ht="15.75">
      <c r="A41" s="84">
        <v>2</v>
      </c>
      <c r="B41" s="94" t="s">
        <v>226</v>
      </c>
      <c r="C41" s="101">
        <v>0</v>
      </c>
      <c r="D41" s="101">
        <v>0</v>
      </c>
      <c r="E41" s="101">
        <v>0</v>
      </c>
      <c r="F41" s="101">
        <v>0</v>
      </c>
      <c r="G41" s="101">
        <f t="shared" si="5"/>
        <v>0</v>
      </c>
      <c r="H41" s="101">
        <v>0</v>
      </c>
      <c r="I41" s="101">
        <v>0</v>
      </c>
      <c r="J41" s="101">
        <v>0</v>
      </c>
      <c r="K41" s="101">
        <v>0</v>
      </c>
      <c r="L41" s="101">
        <f t="shared" si="6"/>
        <v>0</v>
      </c>
      <c r="M41" s="107"/>
      <c r="N41" s="107"/>
      <c r="O41" s="107"/>
      <c r="T41" s="109"/>
      <c r="U41" s="97"/>
    </row>
    <row r="42" spans="1:21" ht="15.75">
      <c r="A42" s="84">
        <v>3</v>
      </c>
      <c r="B42" s="94" t="s">
        <v>227</v>
      </c>
      <c r="C42" s="101">
        <v>0</v>
      </c>
      <c r="D42" s="101">
        <v>0</v>
      </c>
      <c r="E42" s="101">
        <v>0</v>
      </c>
      <c r="F42" s="101">
        <v>0</v>
      </c>
      <c r="G42" s="101">
        <f t="shared" si="5"/>
        <v>0</v>
      </c>
      <c r="H42" s="101">
        <v>0</v>
      </c>
      <c r="I42" s="101">
        <v>0</v>
      </c>
      <c r="J42" s="101">
        <v>0</v>
      </c>
      <c r="K42" s="101">
        <v>0</v>
      </c>
      <c r="L42" s="101">
        <f t="shared" si="6"/>
        <v>0</v>
      </c>
      <c r="M42" s="107"/>
      <c r="N42" s="107"/>
      <c r="O42" s="107"/>
      <c r="T42" s="109"/>
      <c r="U42" s="97"/>
    </row>
    <row r="43" spans="1:21" ht="15.75">
      <c r="A43" s="84">
        <v>4</v>
      </c>
      <c r="B43" s="94" t="s">
        <v>228</v>
      </c>
      <c r="C43" s="101">
        <v>-32200.5</v>
      </c>
      <c r="D43" s="101">
        <v>-32200.5</v>
      </c>
      <c r="E43" s="101">
        <v>-32200.5</v>
      </c>
      <c r="F43" s="101">
        <v>-32200.5</v>
      </c>
      <c r="G43" s="101">
        <f t="shared" si="5"/>
        <v>-128802</v>
      </c>
      <c r="H43" s="101">
        <v>-32200.5</v>
      </c>
      <c r="I43" s="101">
        <v>-32200.5</v>
      </c>
      <c r="J43" s="101">
        <v>-32200.5</v>
      </c>
      <c r="K43" s="101">
        <v>-32200.5</v>
      </c>
      <c r="L43" s="101">
        <f t="shared" si="6"/>
        <v>-128802</v>
      </c>
      <c r="M43" s="107"/>
      <c r="N43" s="107"/>
      <c r="O43" s="107"/>
      <c r="T43" s="109"/>
      <c r="U43" s="97"/>
    </row>
    <row r="44" spans="1:21" ht="15.75">
      <c r="A44" s="84">
        <v>5</v>
      </c>
      <c r="B44" s="94" t="s">
        <v>229</v>
      </c>
      <c r="C44" s="101">
        <v>-21500</v>
      </c>
      <c r="D44" s="101">
        <v>-21500</v>
      </c>
      <c r="E44" s="101">
        <v>-21500</v>
      </c>
      <c r="F44" s="101">
        <v>-21500</v>
      </c>
      <c r="G44" s="101">
        <f t="shared" si="5"/>
        <v>-86000</v>
      </c>
      <c r="H44" s="101">
        <v>-21500</v>
      </c>
      <c r="I44" s="101">
        <v>-21500</v>
      </c>
      <c r="J44" s="101">
        <v>-21500</v>
      </c>
      <c r="K44" s="101">
        <v>-21500</v>
      </c>
      <c r="L44" s="101">
        <f t="shared" si="6"/>
        <v>-86000</v>
      </c>
      <c r="M44" s="107"/>
      <c r="N44" s="107"/>
      <c r="O44" s="107"/>
      <c r="T44" s="109"/>
      <c r="U44" s="97"/>
    </row>
    <row r="45" spans="1:21" ht="15.75">
      <c r="A45" s="84">
        <v>6</v>
      </c>
      <c r="B45" s="94" t="s">
        <v>246</v>
      </c>
      <c r="C45" s="101">
        <v>-17144</v>
      </c>
      <c r="D45" s="101">
        <v>-17144</v>
      </c>
      <c r="E45" s="101">
        <v>-17144</v>
      </c>
      <c r="F45" s="101">
        <v>-17144</v>
      </c>
      <c r="G45" s="101">
        <f t="shared" si="5"/>
        <v>-68576</v>
      </c>
      <c r="H45" s="101">
        <v>-17144</v>
      </c>
      <c r="I45" s="101">
        <v>-17144</v>
      </c>
      <c r="J45" s="101">
        <v>-17144</v>
      </c>
      <c r="K45" s="101">
        <v>-17144</v>
      </c>
      <c r="L45" s="101">
        <f t="shared" si="6"/>
        <v>-68576</v>
      </c>
      <c r="M45" s="107"/>
      <c r="N45" s="107"/>
      <c r="O45" s="107"/>
      <c r="T45" s="109"/>
      <c r="U45" s="97"/>
    </row>
    <row r="46" spans="1:21" ht="15.75">
      <c r="A46" s="84">
        <v>7</v>
      </c>
      <c r="B46" s="94" t="s">
        <v>46</v>
      </c>
      <c r="C46" s="101">
        <v>-4881.5</v>
      </c>
      <c r="D46" s="101">
        <v>-4881.5</v>
      </c>
      <c r="E46" s="101">
        <v>-4881.5</v>
      </c>
      <c r="F46" s="101">
        <v>-4881.5</v>
      </c>
      <c r="G46" s="101">
        <f t="shared" si="5"/>
        <v>-19526</v>
      </c>
      <c r="H46" s="101">
        <v>-4881.5</v>
      </c>
      <c r="I46" s="101">
        <v>-4881.5</v>
      </c>
      <c r="J46" s="101">
        <v>-4881.5</v>
      </c>
      <c r="K46" s="101">
        <v>-4881.5</v>
      </c>
      <c r="L46" s="101">
        <f t="shared" si="6"/>
        <v>-19526</v>
      </c>
      <c r="M46" s="107"/>
      <c r="N46" s="107"/>
      <c r="O46" s="107"/>
      <c r="T46" s="109"/>
      <c r="U46" s="97"/>
    </row>
    <row r="47" spans="1:21" ht="15.75">
      <c r="A47" s="84">
        <v>8</v>
      </c>
      <c r="B47" s="94" t="s">
        <v>230</v>
      </c>
      <c r="C47" s="101">
        <v>-15771.5</v>
      </c>
      <c r="D47" s="101">
        <v>-15771.5</v>
      </c>
      <c r="E47" s="101">
        <v>-15771.5</v>
      </c>
      <c r="F47" s="101">
        <v>-15771.5</v>
      </c>
      <c r="G47" s="101">
        <f t="shared" si="5"/>
        <v>-63086</v>
      </c>
      <c r="H47" s="101">
        <v>-15771.5</v>
      </c>
      <c r="I47" s="101">
        <v>-15771.5</v>
      </c>
      <c r="J47" s="101">
        <v>-15771.5</v>
      </c>
      <c r="K47" s="101">
        <v>-15771.5</v>
      </c>
      <c r="L47" s="101">
        <f t="shared" si="6"/>
        <v>-63086</v>
      </c>
      <c r="M47" s="107"/>
      <c r="N47" s="107"/>
      <c r="O47" s="107"/>
      <c r="T47" s="109"/>
      <c r="U47" s="97"/>
    </row>
    <row r="48" spans="1:21" ht="15.75">
      <c r="A48" s="84">
        <v>9</v>
      </c>
      <c r="B48" s="94" t="s">
        <v>231</v>
      </c>
      <c r="C48" s="101">
        <v>-952.5</v>
      </c>
      <c r="D48" s="101">
        <v>-952.5</v>
      </c>
      <c r="E48" s="101">
        <v>-952.5</v>
      </c>
      <c r="F48" s="101">
        <v>-952.5</v>
      </c>
      <c r="G48" s="101">
        <f t="shared" si="5"/>
        <v>-3810</v>
      </c>
      <c r="H48" s="101">
        <v>-952.5</v>
      </c>
      <c r="I48" s="101">
        <v>-952.5</v>
      </c>
      <c r="J48" s="101">
        <v>-952.5</v>
      </c>
      <c r="K48" s="101">
        <v>-952.5</v>
      </c>
      <c r="L48" s="101">
        <f t="shared" si="6"/>
        <v>-3810</v>
      </c>
      <c r="M48" s="107"/>
      <c r="N48" s="107"/>
      <c r="O48" s="107"/>
      <c r="T48" s="109"/>
      <c r="U48" s="97"/>
    </row>
    <row r="49" spans="1:21" ht="16.5" thickBot="1">
      <c r="A49" s="84"/>
      <c r="C49" s="101"/>
      <c r="D49" s="101"/>
      <c r="E49" s="101"/>
      <c r="F49" s="101"/>
      <c r="G49" s="101"/>
      <c r="H49" s="101"/>
      <c r="I49" s="101"/>
      <c r="J49" s="101"/>
      <c r="K49" s="101"/>
      <c r="L49" s="101"/>
      <c r="M49" s="107"/>
      <c r="N49" s="107"/>
      <c r="O49" s="107"/>
      <c r="T49" s="109"/>
      <c r="U49" s="97"/>
    </row>
    <row r="50" spans="1:21" ht="16.5" thickBot="1">
      <c r="A50" s="81">
        <v>10</v>
      </c>
      <c r="B50" s="93" t="s">
        <v>6</v>
      </c>
      <c r="C50" s="87">
        <f>SUM(C40:C49)</f>
        <v>-294509</v>
      </c>
      <c r="D50" s="87">
        <f t="shared" ref="D50" si="7">SUM(D40:D49)</f>
        <v>-294509</v>
      </c>
      <c r="E50" s="87">
        <f t="shared" ref="E50" si="8">SUM(E40:E49)</f>
        <v>-294509</v>
      </c>
      <c r="F50" s="87">
        <f t="shared" ref="F50" si="9">SUM(F40:F49)</f>
        <v>-294509</v>
      </c>
      <c r="G50" s="87">
        <f t="shared" ref="G50" si="10">SUM(G40:G49)</f>
        <v>-1178036</v>
      </c>
      <c r="H50" s="87">
        <f>SUM(H40:H49)</f>
        <v>-294509</v>
      </c>
      <c r="I50" s="87">
        <f t="shared" ref="I50" si="11">SUM(I40:I49)</f>
        <v>-294509</v>
      </c>
      <c r="J50" s="87">
        <f t="shared" ref="J50" si="12">SUM(J40:J49)</f>
        <v>-294509</v>
      </c>
      <c r="K50" s="87">
        <f t="shared" ref="K50" si="13">SUM(K40:K49)</f>
        <v>-294509</v>
      </c>
      <c r="L50" s="87">
        <f t="shared" ref="L50" si="14">SUM(L40:L49)</f>
        <v>-1178036</v>
      </c>
      <c r="M50" s="107"/>
      <c r="N50" s="107"/>
      <c r="O50" s="107"/>
      <c r="T50" s="109"/>
      <c r="U50" s="97"/>
    </row>
    <row r="51" spans="1:21" ht="15.75">
      <c r="A51" s="92"/>
      <c r="B51" s="90"/>
      <c r="C51" s="233"/>
      <c r="D51" s="233"/>
      <c r="E51" s="233"/>
      <c r="F51" s="233"/>
      <c r="G51" s="233"/>
      <c r="H51" s="233"/>
      <c r="I51" s="233"/>
      <c r="J51" s="233"/>
      <c r="K51" s="233"/>
      <c r="L51" s="233"/>
      <c r="M51" s="107"/>
      <c r="N51" s="107"/>
      <c r="O51" s="107"/>
      <c r="T51" s="109"/>
      <c r="U51" s="97"/>
    </row>
    <row r="52" spans="1:21" ht="15.75">
      <c r="A52" s="84"/>
      <c r="B52" s="90" t="s">
        <v>242</v>
      </c>
      <c r="C52" s="105"/>
      <c r="D52" s="105"/>
      <c r="E52" s="105"/>
      <c r="F52" s="105"/>
      <c r="G52" s="105"/>
      <c r="H52" s="105"/>
      <c r="I52" s="105"/>
      <c r="J52" s="105"/>
      <c r="K52" s="105"/>
      <c r="L52" s="105"/>
      <c r="M52" s="107"/>
      <c r="N52" s="107"/>
      <c r="O52" s="107"/>
      <c r="T52" s="109"/>
      <c r="U52" s="97"/>
    </row>
    <row r="53" spans="1:21" ht="15.75">
      <c r="A53" s="84">
        <v>11</v>
      </c>
      <c r="B53" s="94" t="s">
        <v>236</v>
      </c>
      <c r="C53" s="101">
        <v>138040.5</v>
      </c>
      <c r="D53" s="101">
        <v>138040.5</v>
      </c>
      <c r="E53" s="101">
        <v>138040.5</v>
      </c>
      <c r="F53" s="101">
        <v>138040.5</v>
      </c>
      <c r="G53" s="101">
        <f t="shared" ref="G53:G59" si="15">SUM(C53:F53)</f>
        <v>552162</v>
      </c>
      <c r="H53" s="101">
        <v>137485.5</v>
      </c>
      <c r="I53" s="101">
        <v>137485.5</v>
      </c>
      <c r="J53" s="101">
        <v>137485.5</v>
      </c>
      <c r="K53" s="101">
        <v>137485.5</v>
      </c>
      <c r="L53" s="101">
        <f t="shared" ref="L53:L59" si="16">SUM(H53:K53)</f>
        <v>549942</v>
      </c>
      <c r="M53" s="107"/>
      <c r="N53" s="107"/>
      <c r="O53" s="107"/>
      <c r="T53" s="109"/>
      <c r="U53" s="97"/>
    </row>
    <row r="54" spans="1:21" ht="15.75">
      <c r="A54" s="84">
        <v>12</v>
      </c>
      <c r="B54" s="94" t="s">
        <v>237</v>
      </c>
      <c r="C54" s="101">
        <v>43053.5</v>
      </c>
      <c r="D54" s="101">
        <v>43053.5</v>
      </c>
      <c r="E54" s="101">
        <v>43053.5</v>
      </c>
      <c r="F54" s="101">
        <v>43053.5</v>
      </c>
      <c r="G54" s="101">
        <f t="shared" si="15"/>
        <v>172214</v>
      </c>
      <c r="H54" s="101">
        <v>42946</v>
      </c>
      <c r="I54" s="101">
        <v>42946</v>
      </c>
      <c r="J54" s="101">
        <v>42946</v>
      </c>
      <c r="K54" s="101">
        <v>42946</v>
      </c>
      <c r="L54" s="101">
        <f t="shared" si="16"/>
        <v>171784</v>
      </c>
      <c r="M54" s="107"/>
      <c r="N54" s="107"/>
      <c r="O54" s="107"/>
      <c r="T54" s="109"/>
      <c r="U54" s="97"/>
    </row>
    <row r="55" spans="1:21" ht="15.75">
      <c r="A55" s="84">
        <v>13</v>
      </c>
      <c r="B55" s="94" t="s">
        <v>238</v>
      </c>
      <c r="C55" s="101">
        <v>32101.5</v>
      </c>
      <c r="D55" s="101">
        <v>32101.5</v>
      </c>
      <c r="E55" s="101">
        <v>32101.5</v>
      </c>
      <c r="F55" s="101">
        <v>32101.5</v>
      </c>
      <c r="G55" s="101">
        <f t="shared" si="15"/>
        <v>128406</v>
      </c>
      <c r="H55" s="101">
        <v>32101.5</v>
      </c>
      <c r="I55" s="101">
        <v>32101.5</v>
      </c>
      <c r="J55" s="101">
        <v>32101.5</v>
      </c>
      <c r="K55" s="101">
        <v>32101.5</v>
      </c>
      <c r="L55" s="101">
        <f t="shared" si="16"/>
        <v>128406</v>
      </c>
      <c r="M55" s="107"/>
      <c r="N55" s="107"/>
      <c r="O55" s="107"/>
      <c r="T55" s="109"/>
      <c r="U55" s="97"/>
    </row>
    <row r="56" spans="1:21" ht="15.75">
      <c r="A56" s="84">
        <v>14</v>
      </c>
      <c r="B56" s="94" t="s">
        <v>239</v>
      </c>
      <c r="C56" s="101">
        <v>34653.75</v>
      </c>
      <c r="D56" s="101">
        <v>34653.75</v>
      </c>
      <c r="E56" s="101">
        <v>34653.75</v>
      </c>
      <c r="F56" s="101">
        <v>34653.75</v>
      </c>
      <c r="G56" s="101">
        <f t="shared" si="15"/>
        <v>138615</v>
      </c>
      <c r="H56" s="101">
        <v>35278.75</v>
      </c>
      <c r="I56" s="101">
        <v>35278.75</v>
      </c>
      <c r="J56" s="101">
        <v>35278.75</v>
      </c>
      <c r="K56" s="101">
        <v>35278.75</v>
      </c>
      <c r="L56" s="101">
        <f t="shared" si="16"/>
        <v>141115</v>
      </c>
      <c r="M56" s="107"/>
      <c r="N56" s="107"/>
      <c r="O56" s="107"/>
      <c r="T56" s="109"/>
      <c r="U56" s="97"/>
    </row>
    <row r="57" spans="1:21" ht="15.75">
      <c r="A57" s="84">
        <v>15</v>
      </c>
      <c r="B57" s="94" t="s">
        <v>232</v>
      </c>
      <c r="C57" s="101">
        <v>12581</v>
      </c>
      <c r="D57" s="101">
        <v>12581</v>
      </c>
      <c r="E57" s="101">
        <v>12581</v>
      </c>
      <c r="F57" s="101">
        <v>12581</v>
      </c>
      <c r="G57" s="101">
        <f t="shared" si="15"/>
        <v>50324</v>
      </c>
      <c r="H57" s="101">
        <v>13331</v>
      </c>
      <c r="I57" s="101">
        <v>13331</v>
      </c>
      <c r="J57" s="101">
        <v>13331</v>
      </c>
      <c r="K57" s="101">
        <v>13331</v>
      </c>
      <c r="L57" s="101">
        <f t="shared" si="16"/>
        <v>53324</v>
      </c>
      <c r="M57" s="107"/>
      <c r="N57" s="107"/>
      <c r="O57" s="107"/>
      <c r="T57" s="109"/>
      <c r="U57" s="97"/>
    </row>
    <row r="58" spans="1:21" ht="15.75">
      <c r="A58" s="84">
        <v>16</v>
      </c>
      <c r="B58" s="94" t="s">
        <v>240</v>
      </c>
      <c r="C58" s="101">
        <v>35783</v>
      </c>
      <c r="D58" s="101">
        <v>35783</v>
      </c>
      <c r="E58" s="101">
        <v>35783</v>
      </c>
      <c r="F58" s="101">
        <v>35783</v>
      </c>
      <c r="G58" s="101">
        <f t="shared" si="15"/>
        <v>143132</v>
      </c>
      <c r="H58" s="101">
        <v>36283</v>
      </c>
      <c r="I58" s="101">
        <v>36283</v>
      </c>
      <c r="J58" s="101">
        <v>36283</v>
      </c>
      <c r="K58" s="101">
        <v>36283</v>
      </c>
      <c r="L58" s="101">
        <f t="shared" si="16"/>
        <v>145132</v>
      </c>
      <c r="M58" s="107"/>
      <c r="N58" s="107"/>
      <c r="O58" s="107"/>
      <c r="T58" s="109"/>
      <c r="U58" s="97"/>
    </row>
    <row r="59" spans="1:21" ht="15.75">
      <c r="A59" s="84">
        <v>17</v>
      </c>
      <c r="B59" s="94" t="s">
        <v>241</v>
      </c>
      <c r="C59" s="101">
        <v>5883.25</v>
      </c>
      <c r="D59" s="101">
        <v>5883.25</v>
      </c>
      <c r="E59" s="101">
        <v>5883.25</v>
      </c>
      <c r="F59" s="101">
        <v>5883.25</v>
      </c>
      <c r="G59" s="101">
        <f t="shared" si="15"/>
        <v>23533</v>
      </c>
      <c r="H59" s="101">
        <v>5883.25</v>
      </c>
      <c r="I59" s="101">
        <v>5883.25</v>
      </c>
      <c r="J59" s="101">
        <v>5883.25</v>
      </c>
      <c r="K59" s="101">
        <v>5883.25</v>
      </c>
      <c r="L59" s="101">
        <f t="shared" si="16"/>
        <v>23533</v>
      </c>
      <c r="M59" s="107"/>
      <c r="N59" s="107"/>
      <c r="O59" s="107"/>
      <c r="T59" s="109"/>
      <c r="U59" s="97"/>
    </row>
    <row r="60" spans="1:21" ht="16.5" thickBot="1">
      <c r="A60" s="86"/>
      <c r="B60" s="85"/>
      <c r="C60" s="102"/>
      <c r="D60" s="102"/>
      <c r="E60" s="102"/>
      <c r="F60" s="102"/>
      <c r="G60" s="102"/>
      <c r="H60" s="102"/>
      <c r="I60" s="102"/>
      <c r="J60" s="102"/>
      <c r="K60" s="102"/>
      <c r="L60" s="102"/>
      <c r="M60" s="107"/>
      <c r="N60" s="107"/>
      <c r="O60" s="107"/>
      <c r="T60" s="109"/>
      <c r="U60" s="97"/>
    </row>
    <row r="61" spans="1:21" ht="16.5" thickBot="1">
      <c r="A61" s="81">
        <v>18</v>
      </c>
      <c r="B61" s="93" t="s">
        <v>233</v>
      </c>
      <c r="C61" s="87">
        <f>SUM(C53:C60)</f>
        <v>302096.5</v>
      </c>
      <c r="D61" s="89">
        <f t="shared" ref="D61" si="17">SUM(D53:D60)</f>
        <v>302096.5</v>
      </c>
      <c r="E61" s="89">
        <f t="shared" ref="E61" si="18">SUM(E53:E60)</f>
        <v>302096.5</v>
      </c>
      <c r="F61" s="89">
        <f t="shared" ref="F61" si="19">SUM(F53:F60)</f>
        <v>302096.5</v>
      </c>
      <c r="G61" s="89">
        <f t="shared" ref="G61" si="20">SUM(G53:G60)</f>
        <v>1208386</v>
      </c>
      <c r="H61" s="87">
        <f>SUM(H53:H60)</f>
        <v>303309</v>
      </c>
      <c r="I61" s="89">
        <f t="shared" ref="I61" si="21">SUM(I53:I60)</f>
        <v>303309</v>
      </c>
      <c r="J61" s="89">
        <f t="shared" ref="J61" si="22">SUM(J53:J60)</f>
        <v>303309</v>
      </c>
      <c r="K61" s="89">
        <f t="shared" ref="K61" si="23">SUM(K53:K60)</f>
        <v>303309</v>
      </c>
      <c r="L61" s="89">
        <f t="shared" ref="L61" si="24">SUM(L53:L60)</f>
        <v>1213236</v>
      </c>
      <c r="M61" s="107"/>
      <c r="N61" s="107"/>
      <c r="O61" s="107"/>
      <c r="T61" s="109"/>
      <c r="U61" s="97"/>
    </row>
    <row r="62" spans="1:21" ht="16.5" thickBot="1">
      <c r="A62" s="84"/>
      <c r="B62" s="90"/>
      <c r="C62" s="234"/>
      <c r="D62" s="232"/>
      <c r="E62" s="232"/>
      <c r="F62" s="232"/>
      <c r="G62" s="232"/>
      <c r="H62" s="234"/>
      <c r="I62" s="232"/>
      <c r="J62" s="232"/>
      <c r="K62" s="232"/>
      <c r="L62" s="232"/>
      <c r="M62" s="107"/>
      <c r="N62" s="107"/>
      <c r="O62" s="107"/>
      <c r="T62" s="109"/>
      <c r="U62" s="97"/>
    </row>
    <row r="63" spans="1:21" ht="16.5" thickBot="1">
      <c r="A63" s="81">
        <v>19</v>
      </c>
      <c r="B63" s="93" t="s">
        <v>234</v>
      </c>
      <c r="C63" s="87">
        <f>+C50+C61</f>
        <v>7587.5</v>
      </c>
      <c r="D63" s="89">
        <f t="shared" ref="D63:G63" si="25">+D50+D61</f>
        <v>7587.5</v>
      </c>
      <c r="E63" s="89">
        <f t="shared" si="25"/>
        <v>7587.5</v>
      </c>
      <c r="F63" s="89">
        <f t="shared" si="25"/>
        <v>7587.5</v>
      </c>
      <c r="G63" s="89">
        <f t="shared" si="25"/>
        <v>30350</v>
      </c>
      <c r="H63" s="87">
        <f>+H50+H61</f>
        <v>8800</v>
      </c>
      <c r="I63" s="89">
        <f t="shared" ref="I63:L63" si="26">+I50+I61</f>
        <v>8800</v>
      </c>
      <c r="J63" s="89">
        <f t="shared" si="26"/>
        <v>8800</v>
      </c>
      <c r="K63" s="89">
        <f t="shared" si="26"/>
        <v>8800</v>
      </c>
      <c r="L63" s="89">
        <f t="shared" si="26"/>
        <v>35200</v>
      </c>
      <c r="M63" s="107"/>
      <c r="N63" s="107"/>
      <c r="O63" s="107"/>
      <c r="T63" s="109"/>
      <c r="U63" s="97"/>
    </row>
    <row r="64" spans="1:21" ht="15.75">
      <c r="A64" s="74"/>
      <c r="C64" s="111"/>
      <c r="D64" s="107"/>
      <c r="E64" s="107"/>
      <c r="F64" s="107"/>
      <c r="G64" s="107"/>
      <c r="H64" s="108"/>
      <c r="I64" s="107"/>
      <c r="J64" s="107"/>
      <c r="K64" s="107"/>
      <c r="L64" s="107"/>
      <c r="M64" s="107"/>
      <c r="N64" s="107"/>
      <c r="O64" s="107"/>
      <c r="T64" s="109"/>
      <c r="U64" s="97"/>
    </row>
    <row r="65" spans="1:21" ht="15.75">
      <c r="A65" s="74"/>
      <c r="C65" s="111"/>
      <c r="D65" s="107"/>
      <c r="E65" s="107"/>
      <c r="F65" s="107"/>
      <c r="G65" s="107"/>
      <c r="H65" s="108"/>
      <c r="I65" s="107"/>
      <c r="J65" s="107"/>
      <c r="K65" s="107"/>
      <c r="L65" s="107"/>
      <c r="M65" s="107"/>
      <c r="N65" s="107"/>
      <c r="O65" s="107"/>
      <c r="T65" s="109"/>
      <c r="U65" s="97"/>
    </row>
    <row r="66" spans="1:21" ht="15.75">
      <c r="A66" s="74" t="s">
        <v>247</v>
      </c>
      <c r="C66" s="111"/>
      <c r="D66" s="107"/>
      <c r="E66" s="107"/>
      <c r="F66" s="107"/>
      <c r="G66" s="107"/>
      <c r="H66" s="108"/>
      <c r="I66" s="107"/>
      <c r="J66" s="107"/>
      <c r="K66" s="107"/>
      <c r="L66" s="107"/>
      <c r="M66" s="107"/>
      <c r="N66" s="107"/>
      <c r="O66" s="107"/>
      <c r="T66" s="109"/>
      <c r="U66" s="97"/>
    </row>
    <row r="67" spans="1:21" ht="15.75">
      <c r="A67" s="74"/>
      <c r="C67" s="111"/>
      <c r="D67" s="107"/>
      <c r="E67" s="107"/>
      <c r="F67" s="107"/>
      <c r="G67" s="107"/>
      <c r="H67" s="108"/>
      <c r="I67" s="107"/>
      <c r="J67" s="107"/>
      <c r="K67" s="107"/>
      <c r="L67" s="107"/>
      <c r="M67" s="107"/>
      <c r="N67" s="107"/>
      <c r="O67" s="107"/>
      <c r="T67" s="109"/>
      <c r="U67" s="97"/>
    </row>
    <row r="68" spans="1:21" ht="15.75">
      <c r="A68" s="74"/>
      <c r="C68" s="111"/>
      <c r="D68" s="107"/>
      <c r="E68" s="107"/>
      <c r="F68" s="107"/>
      <c r="G68" s="107"/>
      <c r="H68" s="108"/>
      <c r="I68" s="107"/>
      <c r="J68" s="107"/>
      <c r="K68" s="107"/>
      <c r="L68" s="107"/>
      <c r="M68" s="107"/>
      <c r="N68" s="107"/>
      <c r="O68" s="107"/>
      <c r="T68" s="109"/>
      <c r="U68" s="97"/>
    </row>
  </sheetData>
  <mergeCells count="3">
    <mergeCell ref="C5:G5"/>
    <mergeCell ref="C37:G37"/>
    <mergeCell ref="H37:L37"/>
  </mergeCells>
  <printOptions horizontalCentered="1"/>
  <pageMargins left="0.23622047244094491" right="0.23622047244094491" top="0.74803149606299213" bottom="0.74803149606299213" header="0.31496062992125984" footer="0.31496062992125984"/>
  <pageSetup paperSize="9" scale="46" orientation="landscape" horizontalDpi="300" r:id="rId1"/>
  <headerFooter>
    <oddFooter>&amp;L&amp;F&amp;R&amp;A</oddFooter>
  </headerFooter>
</worksheet>
</file>

<file path=xl/worksheets/sheet7.xml><?xml version="1.0" encoding="utf-8"?>
<worksheet xmlns="http://schemas.openxmlformats.org/spreadsheetml/2006/main" xmlns:r="http://schemas.openxmlformats.org/officeDocument/2006/relationships">
  <sheetPr codeName="Sheet7">
    <pageSetUpPr fitToPage="1"/>
  </sheetPr>
  <dimension ref="B1:E84"/>
  <sheetViews>
    <sheetView view="pageBreakPreview" zoomScale="60" zoomScaleNormal="82" workbookViewId="0">
      <selection activeCell="G18" sqref="G18"/>
    </sheetView>
  </sheetViews>
  <sheetFormatPr defaultRowHeight="15"/>
  <cols>
    <col min="1" max="1" width="3.5546875" customWidth="1"/>
    <col min="2" max="2" width="60.21875" customWidth="1"/>
    <col min="3" max="5" width="11.6640625" customWidth="1"/>
    <col min="257" max="257" width="3.5546875" customWidth="1"/>
    <col min="258" max="258" width="55" customWidth="1"/>
    <col min="259" max="259" width="10.21875" customWidth="1"/>
    <col min="513" max="513" width="3.5546875" customWidth="1"/>
    <col min="514" max="514" width="55" customWidth="1"/>
    <col min="515" max="515" width="10.21875" customWidth="1"/>
    <col min="769" max="769" width="3.5546875" customWidth="1"/>
    <col min="770" max="770" width="55" customWidth="1"/>
    <col min="771" max="771" width="10.21875" customWidth="1"/>
    <col min="1025" max="1025" width="3.5546875" customWidth="1"/>
    <col min="1026" max="1026" width="55" customWidth="1"/>
    <col min="1027" max="1027" width="10.21875" customWidth="1"/>
    <col min="1281" max="1281" width="3.5546875" customWidth="1"/>
    <col min="1282" max="1282" width="55" customWidth="1"/>
    <col min="1283" max="1283" width="10.21875" customWidth="1"/>
    <col min="1537" max="1537" width="3.5546875" customWidth="1"/>
    <col min="1538" max="1538" width="55" customWidth="1"/>
    <col min="1539" max="1539" width="10.21875" customWidth="1"/>
    <col min="1793" max="1793" width="3.5546875" customWidth="1"/>
    <col min="1794" max="1794" width="55" customWidth="1"/>
    <col min="1795" max="1795" width="10.21875" customWidth="1"/>
    <col min="2049" max="2049" width="3.5546875" customWidth="1"/>
    <col min="2050" max="2050" width="55" customWidth="1"/>
    <col min="2051" max="2051" width="10.21875" customWidth="1"/>
    <col min="2305" max="2305" width="3.5546875" customWidth="1"/>
    <col min="2306" max="2306" width="55" customWidth="1"/>
    <col min="2307" max="2307" width="10.21875" customWidth="1"/>
    <col min="2561" max="2561" width="3.5546875" customWidth="1"/>
    <col min="2562" max="2562" width="55" customWidth="1"/>
    <col min="2563" max="2563" width="10.21875" customWidth="1"/>
    <col min="2817" max="2817" width="3.5546875" customWidth="1"/>
    <col min="2818" max="2818" width="55" customWidth="1"/>
    <col min="2819" max="2819" width="10.21875" customWidth="1"/>
    <col min="3073" max="3073" width="3.5546875" customWidth="1"/>
    <col min="3074" max="3074" width="55" customWidth="1"/>
    <col min="3075" max="3075" width="10.21875" customWidth="1"/>
    <col min="3329" max="3329" width="3.5546875" customWidth="1"/>
    <col min="3330" max="3330" width="55" customWidth="1"/>
    <col min="3331" max="3331" width="10.21875" customWidth="1"/>
    <col min="3585" max="3585" width="3.5546875" customWidth="1"/>
    <col min="3586" max="3586" width="55" customWidth="1"/>
    <col min="3587" max="3587" width="10.21875" customWidth="1"/>
    <col min="3841" max="3841" width="3.5546875" customWidth="1"/>
    <col min="3842" max="3842" width="55" customWidth="1"/>
    <col min="3843" max="3843" width="10.21875" customWidth="1"/>
    <col min="4097" max="4097" width="3.5546875" customWidth="1"/>
    <col min="4098" max="4098" width="55" customWidth="1"/>
    <col min="4099" max="4099" width="10.21875" customWidth="1"/>
    <col min="4353" max="4353" width="3.5546875" customWidth="1"/>
    <col min="4354" max="4354" width="55" customWidth="1"/>
    <col min="4355" max="4355" width="10.21875" customWidth="1"/>
    <col min="4609" max="4609" width="3.5546875" customWidth="1"/>
    <col min="4610" max="4610" width="55" customWidth="1"/>
    <col min="4611" max="4611" width="10.21875" customWidth="1"/>
    <col min="4865" max="4865" width="3.5546875" customWidth="1"/>
    <col min="4866" max="4866" width="55" customWidth="1"/>
    <col min="4867" max="4867" width="10.21875" customWidth="1"/>
    <col min="5121" max="5121" width="3.5546875" customWidth="1"/>
    <col min="5122" max="5122" width="55" customWidth="1"/>
    <col min="5123" max="5123" width="10.21875" customWidth="1"/>
    <col min="5377" max="5377" width="3.5546875" customWidth="1"/>
    <col min="5378" max="5378" width="55" customWidth="1"/>
    <col min="5379" max="5379" width="10.21875" customWidth="1"/>
    <col min="5633" max="5633" width="3.5546875" customWidth="1"/>
    <col min="5634" max="5634" width="55" customWidth="1"/>
    <col min="5635" max="5635" width="10.21875" customWidth="1"/>
    <col min="5889" max="5889" width="3.5546875" customWidth="1"/>
    <col min="5890" max="5890" width="55" customWidth="1"/>
    <col min="5891" max="5891" width="10.21875" customWidth="1"/>
    <col min="6145" max="6145" width="3.5546875" customWidth="1"/>
    <col min="6146" max="6146" width="55" customWidth="1"/>
    <col min="6147" max="6147" width="10.21875" customWidth="1"/>
    <col min="6401" max="6401" width="3.5546875" customWidth="1"/>
    <col min="6402" max="6402" width="55" customWidth="1"/>
    <col min="6403" max="6403" width="10.21875" customWidth="1"/>
    <col min="6657" max="6657" width="3.5546875" customWidth="1"/>
    <col min="6658" max="6658" width="55" customWidth="1"/>
    <col min="6659" max="6659" width="10.21875" customWidth="1"/>
    <col min="6913" max="6913" width="3.5546875" customWidth="1"/>
    <col min="6914" max="6914" width="55" customWidth="1"/>
    <col min="6915" max="6915" width="10.21875" customWidth="1"/>
    <col min="7169" max="7169" width="3.5546875" customWidth="1"/>
    <col min="7170" max="7170" width="55" customWidth="1"/>
    <col min="7171" max="7171" width="10.21875" customWidth="1"/>
    <col min="7425" max="7425" width="3.5546875" customWidth="1"/>
    <col min="7426" max="7426" width="55" customWidth="1"/>
    <col min="7427" max="7427" width="10.21875" customWidth="1"/>
    <col min="7681" max="7681" width="3.5546875" customWidth="1"/>
    <col min="7682" max="7682" width="55" customWidth="1"/>
    <col min="7683" max="7683" width="10.21875" customWidth="1"/>
    <col min="7937" max="7937" width="3.5546875" customWidth="1"/>
    <col min="7938" max="7938" width="55" customWidth="1"/>
    <col min="7939" max="7939" width="10.21875" customWidth="1"/>
    <col min="8193" max="8193" width="3.5546875" customWidth="1"/>
    <col min="8194" max="8194" width="55" customWidth="1"/>
    <col min="8195" max="8195" width="10.21875" customWidth="1"/>
    <col min="8449" max="8449" width="3.5546875" customWidth="1"/>
    <col min="8450" max="8450" width="55" customWidth="1"/>
    <col min="8451" max="8451" width="10.21875" customWidth="1"/>
    <col min="8705" max="8705" width="3.5546875" customWidth="1"/>
    <col min="8706" max="8706" width="55" customWidth="1"/>
    <col min="8707" max="8707" width="10.21875" customWidth="1"/>
    <col min="8961" max="8961" width="3.5546875" customWidth="1"/>
    <col min="8962" max="8962" width="55" customWidth="1"/>
    <col min="8963" max="8963" width="10.21875" customWidth="1"/>
    <col min="9217" max="9217" width="3.5546875" customWidth="1"/>
    <col min="9218" max="9218" width="55" customWidth="1"/>
    <col min="9219" max="9219" width="10.21875" customWidth="1"/>
    <col min="9473" max="9473" width="3.5546875" customWidth="1"/>
    <col min="9474" max="9474" width="55" customWidth="1"/>
    <col min="9475" max="9475" width="10.21875" customWidth="1"/>
    <col min="9729" max="9729" width="3.5546875" customWidth="1"/>
    <col min="9730" max="9730" width="55" customWidth="1"/>
    <col min="9731" max="9731" width="10.21875" customWidth="1"/>
    <col min="9985" max="9985" width="3.5546875" customWidth="1"/>
    <col min="9986" max="9986" width="55" customWidth="1"/>
    <col min="9987" max="9987" width="10.21875" customWidth="1"/>
    <col min="10241" max="10241" width="3.5546875" customWidth="1"/>
    <col min="10242" max="10242" width="55" customWidth="1"/>
    <col min="10243" max="10243" width="10.21875" customWidth="1"/>
    <col min="10497" max="10497" width="3.5546875" customWidth="1"/>
    <col min="10498" max="10498" width="55" customWidth="1"/>
    <col min="10499" max="10499" width="10.21875" customWidth="1"/>
    <col min="10753" max="10753" width="3.5546875" customWidth="1"/>
    <col min="10754" max="10754" width="55" customWidth="1"/>
    <col min="10755" max="10755" width="10.21875" customWidth="1"/>
    <col min="11009" max="11009" width="3.5546875" customWidth="1"/>
    <col min="11010" max="11010" width="55" customWidth="1"/>
    <col min="11011" max="11011" width="10.21875" customWidth="1"/>
    <col min="11265" max="11265" width="3.5546875" customWidth="1"/>
    <col min="11266" max="11266" width="55" customWidth="1"/>
    <col min="11267" max="11267" width="10.21875" customWidth="1"/>
    <col min="11521" max="11521" width="3.5546875" customWidth="1"/>
    <col min="11522" max="11522" width="55" customWidth="1"/>
    <col min="11523" max="11523" width="10.21875" customWidth="1"/>
    <col min="11777" max="11777" width="3.5546875" customWidth="1"/>
    <col min="11778" max="11778" width="55" customWidth="1"/>
    <col min="11779" max="11779" width="10.21875" customWidth="1"/>
    <col min="12033" max="12033" width="3.5546875" customWidth="1"/>
    <col min="12034" max="12034" width="55" customWidth="1"/>
    <col min="12035" max="12035" width="10.21875" customWidth="1"/>
    <col min="12289" max="12289" width="3.5546875" customWidth="1"/>
    <col min="12290" max="12290" width="55" customWidth="1"/>
    <col min="12291" max="12291" width="10.21875" customWidth="1"/>
    <col min="12545" max="12545" width="3.5546875" customWidth="1"/>
    <col min="12546" max="12546" width="55" customWidth="1"/>
    <col min="12547" max="12547" width="10.21875" customWidth="1"/>
    <col min="12801" max="12801" width="3.5546875" customWidth="1"/>
    <col min="12802" max="12802" width="55" customWidth="1"/>
    <col min="12803" max="12803" width="10.21875" customWidth="1"/>
    <col min="13057" max="13057" width="3.5546875" customWidth="1"/>
    <col min="13058" max="13058" width="55" customWidth="1"/>
    <col min="13059" max="13059" width="10.21875" customWidth="1"/>
    <col min="13313" max="13313" width="3.5546875" customWidth="1"/>
    <col min="13314" max="13314" width="55" customWidth="1"/>
    <col min="13315" max="13315" width="10.21875" customWidth="1"/>
    <col min="13569" max="13569" width="3.5546875" customWidth="1"/>
    <col min="13570" max="13570" width="55" customWidth="1"/>
    <col min="13571" max="13571" width="10.21875" customWidth="1"/>
    <col min="13825" max="13825" width="3.5546875" customWidth="1"/>
    <col min="13826" max="13826" width="55" customWidth="1"/>
    <col min="13827" max="13827" width="10.21875" customWidth="1"/>
    <col min="14081" max="14081" width="3.5546875" customWidth="1"/>
    <col min="14082" max="14082" width="55" customWidth="1"/>
    <col min="14083" max="14083" width="10.21875" customWidth="1"/>
    <col min="14337" max="14337" width="3.5546875" customWidth="1"/>
    <col min="14338" max="14338" width="55" customWidth="1"/>
    <col min="14339" max="14339" width="10.21875" customWidth="1"/>
    <col min="14593" max="14593" width="3.5546875" customWidth="1"/>
    <col min="14594" max="14594" width="55" customWidth="1"/>
    <col min="14595" max="14595" width="10.21875" customWidth="1"/>
    <col min="14849" max="14849" width="3.5546875" customWidth="1"/>
    <col min="14850" max="14850" width="55" customWidth="1"/>
    <col min="14851" max="14851" width="10.21875" customWidth="1"/>
    <col min="15105" max="15105" width="3.5546875" customWidth="1"/>
    <col min="15106" max="15106" width="55" customWidth="1"/>
    <col min="15107" max="15107" width="10.21875" customWidth="1"/>
    <col min="15361" max="15361" width="3.5546875" customWidth="1"/>
    <col min="15362" max="15362" width="55" customWidth="1"/>
    <col min="15363" max="15363" width="10.21875" customWidth="1"/>
    <col min="15617" max="15617" width="3.5546875" customWidth="1"/>
    <col min="15618" max="15618" width="55" customWidth="1"/>
    <col min="15619" max="15619" width="10.21875" customWidth="1"/>
    <col min="15873" max="15873" width="3.5546875" customWidth="1"/>
    <col min="15874" max="15874" width="55" customWidth="1"/>
    <col min="15875" max="15875" width="10.21875" customWidth="1"/>
    <col min="16129" max="16129" width="3.5546875" customWidth="1"/>
    <col min="16130" max="16130" width="55" customWidth="1"/>
    <col min="16131" max="16131" width="10.21875" customWidth="1"/>
  </cols>
  <sheetData>
    <row r="1" spans="2:5" ht="15.75">
      <c r="B1" s="951" t="s">
        <v>1137</v>
      </c>
      <c r="C1" s="934"/>
      <c r="D1" s="934"/>
      <c r="E1" s="934"/>
    </row>
    <row r="3" spans="2:5" s="158" customFormat="1" ht="15.75">
      <c r="B3" s="116" t="s">
        <v>74</v>
      </c>
      <c r="C3" s="116" t="s">
        <v>577</v>
      </c>
    </row>
    <row r="4" spans="2:5">
      <c r="B4" s="117"/>
    </row>
    <row r="5" spans="2:5" s="117" customFormat="1" ht="15.75">
      <c r="C5" s="153" t="s">
        <v>31</v>
      </c>
      <c r="D5" s="153" t="s">
        <v>32</v>
      </c>
      <c r="E5" s="153" t="s">
        <v>33</v>
      </c>
    </row>
    <row r="6" spans="2:5" s="117" customFormat="1" ht="15.75">
      <c r="C6" s="118" t="s">
        <v>62</v>
      </c>
      <c r="D6" s="118" t="s">
        <v>62</v>
      </c>
      <c r="E6" s="118" t="s">
        <v>62</v>
      </c>
    </row>
    <row r="7" spans="2:5" s="117" customFormat="1">
      <c r="B7" s="120"/>
      <c r="C7" s="119"/>
      <c r="D7" s="119"/>
      <c r="E7" s="119"/>
    </row>
    <row r="8" spans="2:5" s="117" customFormat="1">
      <c r="B8" s="119" t="s">
        <v>63</v>
      </c>
      <c r="C8" s="120"/>
      <c r="D8" s="120"/>
      <c r="E8" s="120"/>
    </row>
    <row r="9" spans="2:5" s="117" customFormat="1">
      <c r="B9" s="119"/>
      <c r="C9" s="121">
        <f>+'LHB SCNE - 3 Year'!C10+'LHB SCNE - 3 Year'!C11+'LHB SCNE - 3 Year'!C12+'LHB SCNE - 3 Year'!C13</f>
        <v>-937038</v>
      </c>
      <c r="D9" s="121">
        <f>+'LHB SCNE - 3 Year'!D10+'LHB SCNE - 3 Year'!D11+'LHB SCNE - 3 Year'!D12+'LHB SCNE - 3 Year'!D13</f>
        <v>-937038</v>
      </c>
      <c r="E9" s="121">
        <f>+'LHB SCNE - 3 Year'!E10+'LHB SCNE - 3 Year'!E11+'LHB SCNE - 3 Year'!E12+'LHB SCNE - 3 Year'!E13</f>
        <v>-937038</v>
      </c>
    </row>
    <row r="10" spans="2:5" s="117" customFormat="1">
      <c r="B10" s="119" t="s">
        <v>64</v>
      </c>
      <c r="C10" s="119"/>
      <c r="D10" s="119"/>
      <c r="E10" s="119"/>
    </row>
    <row r="11" spans="2:5" s="117" customFormat="1" ht="15.75">
      <c r="B11" s="122" t="s">
        <v>158</v>
      </c>
      <c r="C11" s="119"/>
      <c r="D11" s="119"/>
      <c r="E11" s="119"/>
    </row>
    <row r="12" spans="2:5" s="117" customFormat="1" ht="15.75">
      <c r="B12" s="122"/>
      <c r="C12" s="119">
        <v>-928481</v>
      </c>
      <c r="D12" s="119">
        <v>-928481</v>
      </c>
      <c r="E12" s="119">
        <v>-928481</v>
      </c>
    </row>
    <row r="13" spans="2:5" s="117" customFormat="1" ht="15.75">
      <c r="B13" s="122" t="s">
        <v>65</v>
      </c>
      <c r="C13" s="119"/>
      <c r="D13" s="119"/>
      <c r="E13" s="119"/>
    </row>
    <row r="14" spans="2:5" s="117" customFormat="1" ht="15.75">
      <c r="B14" s="122" t="s">
        <v>59</v>
      </c>
      <c r="C14" s="119"/>
      <c r="D14" s="119"/>
      <c r="E14" s="119"/>
    </row>
    <row r="15" spans="2:5" s="117" customFormat="1">
      <c r="B15" s="123" t="s">
        <v>66</v>
      </c>
      <c r="C15" s="119"/>
      <c r="D15" s="119"/>
      <c r="E15" s="119"/>
    </row>
    <row r="16" spans="2:5" s="117" customFormat="1">
      <c r="B16" s="123" t="s">
        <v>67</v>
      </c>
      <c r="C16" s="119">
        <v>-2948</v>
      </c>
      <c r="D16" s="119">
        <v>-2948</v>
      </c>
      <c r="E16" s="119">
        <v>-2948</v>
      </c>
    </row>
    <row r="17" spans="2:5" s="117" customFormat="1">
      <c r="B17" s="123" t="s">
        <v>69</v>
      </c>
      <c r="C17" s="119">
        <v>-1461</v>
      </c>
      <c r="D17" s="119">
        <v>-1461</v>
      </c>
      <c r="E17" s="119">
        <v>-1461</v>
      </c>
    </row>
    <row r="18" spans="2:5" s="117" customFormat="1">
      <c r="B18" s="123" t="s">
        <v>70</v>
      </c>
      <c r="C18" s="119"/>
      <c r="D18" s="119"/>
      <c r="E18" s="119"/>
    </row>
    <row r="19" spans="2:5" s="117" customFormat="1">
      <c r="B19" s="123" t="s">
        <v>71</v>
      </c>
      <c r="C19" s="119"/>
      <c r="D19" s="119"/>
      <c r="E19" s="119"/>
    </row>
    <row r="20" spans="2:5" s="117" customFormat="1">
      <c r="B20" s="123" t="s">
        <v>587</v>
      </c>
      <c r="C20" s="119">
        <v>-156</v>
      </c>
      <c r="D20" s="119">
        <v>-156</v>
      </c>
      <c r="E20" s="119">
        <v>-156</v>
      </c>
    </row>
    <row r="21" spans="2:5" s="117" customFormat="1">
      <c r="B21" s="123" t="s">
        <v>588</v>
      </c>
      <c r="C21" s="119">
        <v>-439</v>
      </c>
      <c r="D21" s="119">
        <v>-439</v>
      </c>
      <c r="E21" s="119">
        <v>-439</v>
      </c>
    </row>
    <row r="22" spans="2:5" s="117" customFormat="1">
      <c r="B22" s="123" t="s">
        <v>589</v>
      </c>
      <c r="C22" s="119">
        <v>-414</v>
      </c>
      <c r="D22" s="119">
        <v>-414</v>
      </c>
      <c r="E22" s="119">
        <v>-414</v>
      </c>
    </row>
    <row r="23" spans="2:5" s="117" customFormat="1">
      <c r="B23" s="123" t="s">
        <v>590</v>
      </c>
      <c r="C23" s="119">
        <v>-394</v>
      </c>
      <c r="D23" s="119">
        <v>-394</v>
      </c>
      <c r="E23" s="119">
        <v>-394</v>
      </c>
    </row>
    <row r="24" spans="2:5" s="117" customFormat="1">
      <c r="B24" s="123" t="s">
        <v>592</v>
      </c>
      <c r="C24" s="119">
        <v>-45</v>
      </c>
      <c r="D24" s="119">
        <v>-45</v>
      </c>
      <c r="E24" s="119">
        <v>-45</v>
      </c>
    </row>
    <row r="25" spans="2:5" s="117" customFormat="1">
      <c r="B25" s="123" t="s">
        <v>593</v>
      </c>
      <c r="C25" s="119">
        <v>-153</v>
      </c>
      <c r="D25" s="119">
        <v>-153</v>
      </c>
      <c r="E25" s="119">
        <v>-153</v>
      </c>
    </row>
    <row r="26" spans="2:5" s="117" customFormat="1">
      <c r="B26" s="123" t="s">
        <v>595</v>
      </c>
      <c r="C26" s="119">
        <v>442</v>
      </c>
      <c r="D26" s="119">
        <v>442</v>
      </c>
      <c r="E26" s="119">
        <v>442</v>
      </c>
    </row>
    <row r="27" spans="2:5" s="117" customFormat="1">
      <c r="B27" s="123" t="s">
        <v>596</v>
      </c>
      <c r="C27" s="119">
        <v>-1280</v>
      </c>
      <c r="D27" s="119">
        <v>-1280</v>
      </c>
      <c r="E27" s="119">
        <v>-1280</v>
      </c>
    </row>
    <row r="28" spans="2:5" s="117" customFormat="1">
      <c r="B28" s="123" t="s">
        <v>597</v>
      </c>
      <c r="C28" s="119">
        <v>-1663</v>
      </c>
      <c r="D28" s="119">
        <v>-1663</v>
      </c>
      <c r="E28" s="119">
        <v>-1663</v>
      </c>
    </row>
    <row r="29" spans="2:5" s="117" customFormat="1">
      <c r="B29" s="123" t="s">
        <v>594</v>
      </c>
      <c r="C29" s="119">
        <v>-129</v>
      </c>
      <c r="D29" s="119">
        <v>-129</v>
      </c>
      <c r="E29" s="119">
        <v>-129</v>
      </c>
    </row>
    <row r="30" spans="2:5" s="117" customFormat="1">
      <c r="B30" s="123" t="s">
        <v>591</v>
      </c>
      <c r="C30" s="119">
        <v>300</v>
      </c>
      <c r="D30" s="119">
        <v>300</v>
      </c>
      <c r="E30" s="119">
        <v>300</v>
      </c>
    </row>
    <row r="31" spans="2:5" s="117" customFormat="1">
      <c r="B31" s="123"/>
      <c r="C31" s="119">
        <v>-217</v>
      </c>
      <c r="D31" s="119">
        <v>-217</v>
      </c>
      <c r="E31" s="119">
        <v>-217</v>
      </c>
    </row>
    <row r="32" spans="2:5" s="117" customFormat="1">
      <c r="B32" s="123"/>
      <c r="C32" s="119"/>
      <c r="D32" s="119"/>
      <c r="E32" s="119"/>
    </row>
    <row r="33" spans="2:5" s="117" customFormat="1">
      <c r="B33" s="123"/>
      <c r="C33" s="119"/>
      <c r="D33" s="119"/>
      <c r="E33" s="119"/>
    </row>
    <row r="34" spans="2:5" s="117" customFormat="1">
      <c r="B34" s="123"/>
      <c r="C34" s="119"/>
      <c r="D34" s="119"/>
      <c r="E34" s="119"/>
    </row>
    <row r="35" spans="2:5" s="117" customFormat="1">
      <c r="B35" s="123"/>
      <c r="C35" s="119"/>
      <c r="D35" s="119"/>
      <c r="E35" s="119"/>
    </row>
    <row r="36" spans="2:5" s="117" customFormat="1">
      <c r="B36" s="123"/>
      <c r="C36" s="119"/>
      <c r="D36" s="119"/>
      <c r="E36" s="119"/>
    </row>
    <row r="37" spans="2:5" s="117" customFormat="1">
      <c r="B37" s="123"/>
      <c r="C37" s="119"/>
      <c r="D37" s="119"/>
      <c r="E37" s="119"/>
    </row>
    <row r="38" spans="2:5" s="117" customFormat="1">
      <c r="B38" s="123"/>
      <c r="C38" s="119"/>
      <c r="D38" s="119"/>
      <c r="E38" s="119"/>
    </row>
    <row r="39" spans="2:5" s="117" customFormat="1">
      <c r="B39" s="123"/>
      <c r="C39" s="119"/>
      <c r="D39" s="119"/>
      <c r="E39" s="119"/>
    </row>
    <row r="40" spans="2:5" s="117" customFormat="1">
      <c r="B40" s="123"/>
      <c r="C40" s="119"/>
      <c r="D40" s="119"/>
      <c r="E40" s="119"/>
    </row>
    <row r="41" spans="2:5" s="117" customFormat="1">
      <c r="B41" s="123"/>
      <c r="C41" s="119"/>
      <c r="D41" s="119"/>
      <c r="E41" s="119"/>
    </row>
    <row r="42" spans="2:5" s="117" customFormat="1" ht="15.75">
      <c r="B42" s="122" t="s">
        <v>60</v>
      </c>
      <c r="C42" s="119"/>
      <c r="D42" s="119"/>
      <c r="E42" s="119"/>
    </row>
    <row r="43" spans="2:5" s="117" customFormat="1">
      <c r="B43" s="123" t="s">
        <v>68</v>
      </c>
      <c r="C43" s="119"/>
      <c r="D43" s="119"/>
      <c r="E43" s="119"/>
    </row>
    <row r="44" spans="2:5" s="117" customFormat="1">
      <c r="B44" s="124"/>
      <c r="C44" s="119"/>
      <c r="D44" s="119"/>
      <c r="E44" s="119"/>
    </row>
    <row r="45" spans="2:5" s="117" customFormat="1">
      <c r="B45" s="124"/>
      <c r="C45" s="119"/>
      <c r="D45" s="119"/>
      <c r="E45" s="119"/>
    </row>
    <row r="46" spans="2:5" s="117" customFormat="1">
      <c r="B46" s="124"/>
      <c r="C46" s="119"/>
      <c r="D46" s="119"/>
      <c r="E46" s="119"/>
    </row>
    <row r="47" spans="2:5" s="117" customFormat="1">
      <c r="B47" s="124"/>
      <c r="C47" s="119"/>
      <c r="D47" s="119"/>
      <c r="E47" s="119"/>
    </row>
    <row r="48" spans="2:5" s="117" customFormat="1">
      <c r="B48" s="124"/>
      <c r="C48" s="119"/>
      <c r="D48" s="119"/>
      <c r="E48" s="119"/>
    </row>
    <row r="49" spans="2:5" s="117" customFormat="1">
      <c r="B49" s="124"/>
      <c r="C49" s="119"/>
      <c r="D49" s="119"/>
      <c r="E49" s="119"/>
    </row>
    <row r="50" spans="2:5" s="117" customFormat="1">
      <c r="B50" s="124"/>
      <c r="C50" s="119"/>
      <c r="D50" s="119"/>
      <c r="E50" s="119"/>
    </row>
    <row r="51" spans="2:5" s="117" customFormat="1">
      <c r="B51" s="124"/>
      <c r="C51" s="119"/>
      <c r="D51" s="119"/>
      <c r="E51" s="119"/>
    </row>
    <row r="52" spans="2:5" s="117" customFormat="1">
      <c r="B52" s="124"/>
      <c r="C52" s="119"/>
      <c r="D52" s="119"/>
      <c r="E52" s="119"/>
    </row>
    <row r="53" spans="2:5" s="117" customFormat="1">
      <c r="B53" s="124"/>
      <c r="C53" s="119"/>
      <c r="D53" s="119"/>
      <c r="E53" s="119"/>
    </row>
    <row r="54" spans="2:5" s="117" customFormat="1">
      <c r="B54" s="124"/>
      <c r="C54" s="125"/>
      <c r="D54" s="125"/>
      <c r="E54" s="125"/>
    </row>
    <row r="55" spans="2:5" s="117" customFormat="1">
      <c r="B55" s="124"/>
      <c r="C55" s="119"/>
      <c r="D55" s="119"/>
      <c r="E55" s="119"/>
    </row>
    <row r="56" spans="2:5" s="117" customFormat="1">
      <c r="B56" s="124"/>
      <c r="C56" s="119"/>
      <c r="D56" s="119"/>
      <c r="E56" s="119"/>
    </row>
    <row r="57" spans="2:5" s="117" customFormat="1">
      <c r="B57" s="124"/>
      <c r="C57" s="119"/>
      <c r="D57" s="119"/>
      <c r="E57" s="119"/>
    </row>
    <row r="58" spans="2:5" s="117" customFormat="1">
      <c r="B58" s="119"/>
      <c r="C58" s="119"/>
      <c r="D58" s="119"/>
      <c r="E58" s="119"/>
    </row>
    <row r="59" spans="2:5" s="117" customFormat="1">
      <c r="B59" s="119"/>
      <c r="C59" s="119"/>
      <c r="D59" s="119"/>
      <c r="E59" s="119"/>
    </row>
    <row r="60" spans="2:5" s="117" customFormat="1">
      <c r="B60" s="126" t="s">
        <v>72</v>
      </c>
      <c r="C60" s="119"/>
      <c r="D60" s="119"/>
      <c r="E60" s="119"/>
    </row>
    <row r="61" spans="2:5" s="117" customFormat="1">
      <c r="B61" s="127" t="s">
        <v>73</v>
      </c>
      <c r="C61" s="119">
        <f>SUM(C12:C60)</f>
        <v>-937038</v>
      </c>
      <c r="D61" s="119">
        <f t="shared" ref="D61:E61" si="0">SUM(D12:D60)</f>
        <v>-937038</v>
      </c>
      <c r="E61" s="119">
        <f t="shared" si="0"/>
        <v>-937038</v>
      </c>
    </row>
    <row r="62" spans="2:5" s="117" customFormat="1">
      <c r="C62" s="128">
        <f>+C61-C9</f>
        <v>0</v>
      </c>
      <c r="D62" s="128">
        <f t="shared" ref="D62:E62" si="1">+D61-D9</f>
        <v>0</v>
      </c>
      <c r="E62" s="128">
        <f t="shared" si="1"/>
        <v>0</v>
      </c>
    </row>
    <row r="63" spans="2:5" s="117" customFormat="1"/>
    <row r="64" spans="2:5" s="117" customFormat="1"/>
    <row r="65" s="117" customFormat="1"/>
    <row r="66" s="117" customFormat="1"/>
    <row r="67" s="117" customFormat="1"/>
    <row r="68" s="117" customFormat="1"/>
    <row r="69" s="117" customFormat="1"/>
    <row r="70" s="117" customFormat="1"/>
    <row r="71" s="117" customFormat="1"/>
    <row r="72" s="117" customFormat="1"/>
    <row r="73" s="117" customFormat="1"/>
    <row r="74" s="117" customFormat="1"/>
    <row r="75" s="117" customFormat="1"/>
    <row r="76" s="117" customFormat="1"/>
    <row r="77" s="117" customFormat="1"/>
    <row r="78" s="117" customFormat="1"/>
    <row r="79" s="117" customFormat="1"/>
    <row r="80" s="117" customFormat="1"/>
    <row r="81" spans="2:2" s="117" customFormat="1"/>
    <row r="82" spans="2:2" s="117" customFormat="1"/>
    <row r="83" spans="2:2" s="117" customFormat="1"/>
    <row r="84" spans="2:2" s="117" customFormat="1">
      <c r="B84"/>
    </row>
  </sheetData>
  <mergeCells count="1">
    <mergeCell ref="B1:E1"/>
  </mergeCells>
  <pageMargins left="0.70866141732283472" right="0.70866141732283472" top="0.74803149606299213" bottom="0.74803149606299213" header="0.31496062992125984" footer="0.31496062992125984"/>
  <pageSetup paperSize="9" scale="76" orientation="portrait" horizontalDpi="300" r:id="rId1"/>
  <headerFooter>
    <oddFooter>&amp;L&amp;F&amp;R&amp;A</oddFooter>
  </headerFooter>
</worksheet>
</file>

<file path=xl/worksheets/sheet8.xml><?xml version="1.0" encoding="utf-8"?>
<worksheet xmlns="http://schemas.openxmlformats.org/spreadsheetml/2006/main" xmlns:r="http://schemas.openxmlformats.org/officeDocument/2006/relationships">
  <sheetPr codeName="Sheet8">
    <pageSetUpPr fitToPage="1"/>
  </sheetPr>
  <dimension ref="A1:G37"/>
  <sheetViews>
    <sheetView view="pageBreakPreview" topLeftCell="A16" zoomScale="60" zoomScaleNormal="100" workbookViewId="0">
      <selection activeCell="G18" sqref="G18"/>
    </sheetView>
  </sheetViews>
  <sheetFormatPr defaultRowHeight="15"/>
  <cols>
    <col min="1" max="1" width="2.44140625" customWidth="1"/>
    <col min="2" max="2" width="42.33203125" customWidth="1"/>
    <col min="3" max="6" width="9" bestFit="1" customWidth="1"/>
    <col min="7" max="7" width="10.33203125" bestFit="1" customWidth="1"/>
    <col min="245" max="245" width="49.21875" bestFit="1" customWidth="1"/>
    <col min="501" max="501" width="49.21875" bestFit="1" customWidth="1"/>
    <col min="757" max="757" width="49.21875" bestFit="1" customWidth="1"/>
    <col min="1013" max="1013" width="49.21875" bestFit="1" customWidth="1"/>
    <col min="1269" max="1269" width="49.21875" bestFit="1" customWidth="1"/>
    <col min="1525" max="1525" width="49.21875" bestFit="1" customWidth="1"/>
    <col min="1781" max="1781" width="49.21875" bestFit="1" customWidth="1"/>
    <col min="2037" max="2037" width="49.21875" bestFit="1" customWidth="1"/>
    <col min="2293" max="2293" width="49.21875" bestFit="1" customWidth="1"/>
    <col min="2549" max="2549" width="49.21875" bestFit="1" customWidth="1"/>
    <col min="2805" max="2805" width="49.21875" bestFit="1" customWidth="1"/>
    <col min="3061" max="3061" width="49.21875" bestFit="1" customWidth="1"/>
    <col min="3317" max="3317" width="49.21875" bestFit="1" customWidth="1"/>
    <col min="3573" max="3573" width="49.21875" bestFit="1" customWidth="1"/>
    <col min="3829" max="3829" width="49.21875" bestFit="1" customWidth="1"/>
    <col min="4085" max="4085" width="49.21875" bestFit="1" customWidth="1"/>
    <col min="4341" max="4341" width="49.21875" bestFit="1" customWidth="1"/>
    <col min="4597" max="4597" width="49.21875" bestFit="1" customWidth="1"/>
    <col min="4853" max="4853" width="49.21875" bestFit="1" customWidth="1"/>
    <col min="5109" max="5109" width="49.21875" bestFit="1" customWidth="1"/>
    <col min="5365" max="5365" width="49.21875" bestFit="1" customWidth="1"/>
    <col min="5621" max="5621" width="49.21875" bestFit="1" customWidth="1"/>
    <col min="5877" max="5877" width="49.21875" bestFit="1" customWidth="1"/>
    <col min="6133" max="6133" width="49.21875" bestFit="1" customWidth="1"/>
    <col min="6389" max="6389" width="49.21875" bestFit="1" customWidth="1"/>
    <col min="6645" max="6645" width="49.21875" bestFit="1" customWidth="1"/>
    <col min="6901" max="6901" width="49.21875" bestFit="1" customWidth="1"/>
    <col min="7157" max="7157" width="49.21875" bestFit="1" customWidth="1"/>
    <col min="7413" max="7413" width="49.21875" bestFit="1" customWidth="1"/>
    <col min="7669" max="7669" width="49.21875" bestFit="1" customWidth="1"/>
    <col min="7925" max="7925" width="49.21875" bestFit="1" customWidth="1"/>
    <col min="8181" max="8181" width="49.21875" bestFit="1" customWidth="1"/>
    <col min="8437" max="8437" width="49.21875" bestFit="1" customWidth="1"/>
    <col min="8693" max="8693" width="49.21875" bestFit="1" customWidth="1"/>
    <col min="8949" max="8949" width="49.21875" bestFit="1" customWidth="1"/>
    <col min="9205" max="9205" width="49.21875" bestFit="1" customWidth="1"/>
    <col min="9461" max="9461" width="49.21875" bestFit="1" customWidth="1"/>
    <col min="9717" max="9717" width="49.21875" bestFit="1" customWidth="1"/>
    <col min="9973" max="9973" width="49.21875" bestFit="1" customWidth="1"/>
    <col min="10229" max="10229" width="49.21875" bestFit="1" customWidth="1"/>
    <col min="10485" max="10485" width="49.21875" bestFit="1" customWidth="1"/>
    <col min="10741" max="10741" width="49.21875" bestFit="1" customWidth="1"/>
    <col min="10997" max="10997" width="49.21875" bestFit="1" customWidth="1"/>
    <col min="11253" max="11253" width="49.21875" bestFit="1" customWidth="1"/>
    <col min="11509" max="11509" width="49.21875" bestFit="1" customWidth="1"/>
    <col min="11765" max="11765" width="49.21875" bestFit="1" customWidth="1"/>
    <col min="12021" max="12021" width="49.21875" bestFit="1" customWidth="1"/>
    <col min="12277" max="12277" width="49.21875" bestFit="1" customWidth="1"/>
    <col min="12533" max="12533" width="49.21875" bestFit="1" customWidth="1"/>
    <col min="12789" max="12789" width="49.21875" bestFit="1" customWidth="1"/>
    <col min="13045" max="13045" width="49.21875" bestFit="1" customWidth="1"/>
    <col min="13301" max="13301" width="49.21875" bestFit="1" customWidth="1"/>
    <col min="13557" max="13557" width="49.21875" bestFit="1" customWidth="1"/>
    <col min="13813" max="13813" width="49.21875" bestFit="1" customWidth="1"/>
    <col min="14069" max="14069" width="49.21875" bestFit="1" customWidth="1"/>
    <col min="14325" max="14325" width="49.21875" bestFit="1" customWidth="1"/>
    <col min="14581" max="14581" width="49.21875" bestFit="1" customWidth="1"/>
    <col min="14837" max="14837" width="49.21875" bestFit="1" customWidth="1"/>
    <col min="15093" max="15093" width="49.21875" bestFit="1" customWidth="1"/>
    <col min="15349" max="15349" width="49.21875" bestFit="1" customWidth="1"/>
    <col min="15605" max="15605" width="49.21875" bestFit="1" customWidth="1"/>
    <col min="15861" max="15861" width="49.21875" bestFit="1" customWidth="1"/>
    <col min="16117" max="16117" width="49.21875" bestFit="1" customWidth="1"/>
  </cols>
  <sheetData>
    <row r="1" spans="2:7" ht="15.75">
      <c r="B1" s="951" t="s">
        <v>1138</v>
      </c>
      <c r="C1" s="934"/>
      <c r="D1" s="934"/>
    </row>
    <row r="3" spans="2:7" ht="18">
      <c r="B3" s="43" t="s">
        <v>74</v>
      </c>
      <c r="C3" s="115" t="str">
        <f>+'Plan Summary'!B3</f>
        <v>ABMU</v>
      </c>
    </row>
    <row r="4" spans="2:7" ht="15.75" thickBot="1"/>
    <row r="5" spans="2:7" ht="15.75" customHeight="1" thickBot="1">
      <c r="C5" s="960" t="s">
        <v>250</v>
      </c>
      <c r="D5" s="961"/>
      <c r="E5" s="961"/>
      <c r="F5" s="961"/>
      <c r="G5" s="962"/>
    </row>
    <row r="6" spans="2:7" ht="15.75">
      <c r="B6" s="117"/>
      <c r="C6" s="241" t="s">
        <v>156</v>
      </c>
      <c r="D6" s="241" t="s">
        <v>220</v>
      </c>
      <c r="E6" s="241" t="s">
        <v>157</v>
      </c>
      <c r="F6" s="241" t="s">
        <v>221</v>
      </c>
      <c r="G6" s="241" t="s">
        <v>0</v>
      </c>
    </row>
    <row r="7" spans="2:7" ht="16.5" thickBot="1">
      <c r="B7" s="117"/>
      <c r="C7" s="83" t="s">
        <v>42</v>
      </c>
      <c r="D7" s="83" t="s">
        <v>42</v>
      </c>
      <c r="E7" s="83" t="s">
        <v>42</v>
      </c>
      <c r="F7" s="83" t="s">
        <v>42</v>
      </c>
      <c r="G7" s="83" t="s">
        <v>42</v>
      </c>
    </row>
    <row r="8" spans="2:7" ht="15.75" customHeight="1">
      <c r="B8" s="243" t="s">
        <v>236</v>
      </c>
      <c r="C8" s="101">
        <v>-4017.5</v>
      </c>
      <c r="D8" s="101">
        <v>-4017.5</v>
      </c>
      <c r="E8" s="101">
        <v>-4017.5</v>
      </c>
      <c r="F8" s="101">
        <v>-4017.5</v>
      </c>
      <c r="G8" s="101">
        <f t="shared" ref="G8:G14" si="0">SUM(C8:F8)</f>
        <v>-16070</v>
      </c>
    </row>
    <row r="9" spans="2:7">
      <c r="B9" s="244" t="s">
        <v>237</v>
      </c>
      <c r="C9" s="101">
        <v>-1207.5</v>
      </c>
      <c r="D9" s="101">
        <v>-1207.5</v>
      </c>
      <c r="E9" s="101">
        <v>-1207.5</v>
      </c>
      <c r="F9" s="101">
        <v>-1207.5</v>
      </c>
      <c r="G9" s="101">
        <f t="shared" si="0"/>
        <v>-4830</v>
      </c>
    </row>
    <row r="10" spans="2:7">
      <c r="B10" s="244" t="s">
        <v>238</v>
      </c>
      <c r="C10" s="101"/>
      <c r="D10" s="101"/>
      <c r="E10" s="101"/>
      <c r="F10" s="101"/>
      <c r="G10" s="101">
        <f t="shared" si="0"/>
        <v>0</v>
      </c>
    </row>
    <row r="11" spans="2:7" ht="15.75" customHeight="1">
      <c r="B11" s="244" t="s">
        <v>239</v>
      </c>
      <c r="C11" s="101">
        <v>-375</v>
      </c>
      <c r="D11" s="101">
        <v>-375</v>
      </c>
      <c r="E11" s="101">
        <v>-375</v>
      </c>
      <c r="F11" s="101">
        <v>-375</v>
      </c>
      <c r="G11" s="101">
        <f t="shared" si="0"/>
        <v>-1500</v>
      </c>
    </row>
    <row r="12" spans="2:7">
      <c r="B12" s="244" t="s">
        <v>232</v>
      </c>
      <c r="C12" s="101">
        <v>-250</v>
      </c>
      <c r="D12" s="101">
        <v>-250</v>
      </c>
      <c r="E12" s="101">
        <v>-250</v>
      </c>
      <c r="F12" s="101">
        <v>-250</v>
      </c>
      <c r="G12" s="101">
        <f t="shared" si="0"/>
        <v>-1000</v>
      </c>
    </row>
    <row r="13" spans="2:7">
      <c r="B13" s="244" t="s">
        <v>240</v>
      </c>
      <c r="C13" s="101"/>
      <c r="D13" s="101"/>
      <c r="E13" s="101"/>
      <c r="F13" s="101"/>
      <c r="G13" s="101">
        <f t="shared" si="0"/>
        <v>0</v>
      </c>
    </row>
    <row r="14" spans="2:7" ht="15.75" customHeight="1">
      <c r="B14" s="244" t="s">
        <v>248</v>
      </c>
      <c r="C14" s="101"/>
      <c r="D14" s="101"/>
      <c r="E14" s="101"/>
      <c r="F14" s="101"/>
      <c r="G14" s="101">
        <f t="shared" si="0"/>
        <v>0</v>
      </c>
    </row>
    <row r="15" spans="2:7" ht="15.75" thickBot="1">
      <c r="B15" s="244"/>
      <c r="C15" s="101"/>
      <c r="D15" s="101"/>
      <c r="E15" s="101"/>
      <c r="F15" s="101"/>
      <c r="G15" s="101"/>
    </row>
    <row r="16" spans="2:7" ht="15.75" customHeight="1" thickBot="1">
      <c r="B16" s="245" t="s">
        <v>0</v>
      </c>
      <c r="C16" s="87">
        <f>SUM(C8:C15)</f>
        <v>-5850</v>
      </c>
      <c r="D16" s="87">
        <f>SUM(D8:D15)</f>
        <v>-5850</v>
      </c>
      <c r="E16" s="87">
        <f>SUM(E8:E15)</f>
        <v>-5850</v>
      </c>
      <c r="F16" s="87">
        <f>SUM(F8:F15)</f>
        <v>-5850</v>
      </c>
      <c r="G16" s="87">
        <f>SUM(G8:G15)</f>
        <v>-23400</v>
      </c>
    </row>
    <row r="17" spans="2:7" s="130" customFormat="1" ht="15.75" customHeight="1">
      <c r="B17" s="129"/>
    </row>
    <row r="18" spans="2:7" s="130" customFormat="1" ht="15.75" customHeight="1">
      <c r="B18" s="129"/>
      <c r="C18"/>
      <c r="D18"/>
      <c r="E18"/>
      <c r="F18"/>
      <c r="G18"/>
    </row>
    <row r="19" spans="2:7" ht="18.75" thickBot="1">
      <c r="B19" s="43" t="s">
        <v>75</v>
      </c>
    </row>
    <row r="20" spans="2:7" ht="16.5" thickBot="1">
      <c r="C20" s="960" t="s">
        <v>251</v>
      </c>
      <c r="D20" s="961"/>
      <c r="E20" s="961"/>
      <c r="F20" s="961"/>
      <c r="G20" s="962"/>
    </row>
    <row r="21" spans="2:7" ht="15.75">
      <c r="B21" s="117"/>
      <c r="C21" s="241" t="s">
        <v>156</v>
      </c>
      <c r="D21" s="241" t="s">
        <v>220</v>
      </c>
      <c r="E21" s="241" t="s">
        <v>157</v>
      </c>
      <c r="F21" s="241" t="s">
        <v>221</v>
      </c>
      <c r="G21" s="241" t="s">
        <v>0</v>
      </c>
    </row>
    <row r="22" spans="2:7" s="117" customFormat="1" ht="16.5" thickBot="1">
      <c r="C22" s="83" t="s">
        <v>42</v>
      </c>
      <c r="D22" s="83" t="s">
        <v>42</v>
      </c>
      <c r="E22" s="83" t="s">
        <v>42</v>
      </c>
      <c r="F22" s="83" t="s">
        <v>42</v>
      </c>
      <c r="G22" s="83" t="s">
        <v>42</v>
      </c>
    </row>
    <row r="23" spans="2:7" s="117" customFormat="1">
      <c r="B23" s="243" t="s">
        <v>236</v>
      </c>
      <c r="C23" s="101">
        <v>-1250</v>
      </c>
      <c r="D23" s="101">
        <v>-1250</v>
      </c>
      <c r="E23" s="101">
        <v>-1250</v>
      </c>
      <c r="F23" s="101">
        <v>-1250</v>
      </c>
      <c r="G23" s="101">
        <f t="shared" ref="G23:G29" si="1">SUM(C23:F23)</f>
        <v>-5000</v>
      </c>
    </row>
    <row r="24" spans="2:7" s="117" customFormat="1">
      <c r="B24" s="244" t="s">
        <v>237</v>
      </c>
      <c r="C24" s="101">
        <v>-750</v>
      </c>
      <c r="D24" s="101">
        <v>-750</v>
      </c>
      <c r="E24" s="101">
        <v>-750</v>
      </c>
      <c r="F24" s="101">
        <v>-750</v>
      </c>
      <c r="G24" s="101">
        <f t="shared" si="1"/>
        <v>-3000</v>
      </c>
    </row>
    <row r="25" spans="2:7" s="117" customFormat="1">
      <c r="B25" s="244" t="s">
        <v>238</v>
      </c>
      <c r="C25" s="101"/>
      <c r="D25" s="101"/>
      <c r="E25" s="101"/>
      <c r="F25" s="101"/>
      <c r="G25" s="101">
        <f t="shared" si="1"/>
        <v>0</v>
      </c>
    </row>
    <row r="26" spans="2:7" s="117" customFormat="1">
      <c r="B26" s="244" t="s">
        <v>239</v>
      </c>
      <c r="C26" s="101">
        <v>-375</v>
      </c>
      <c r="D26" s="101">
        <v>-375</v>
      </c>
      <c r="E26" s="101">
        <v>-375</v>
      </c>
      <c r="F26" s="101">
        <v>-375</v>
      </c>
      <c r="G26" s="101">
        <f t="shared" si="1"/>
        <v>-1500</v>
      </c>
    </row>
    <row r="27" spans="2:7" s="117" customFormat="1">
      <c r="B27" s="244" t="s">
        <v>232</v>
      </c>
      <c r="C27" s="101">
        <v>-125</v>
      </c>
      <c r="D27" s="101">
        <v>-125</v>
      </c>
      <c r="E27" s="101">
        <v>-125</v>
      </c>
      <c r="F27" s="101">
        <v>-125</v>
      </c>
      <c r="G27" s="101">
        <f t="shared" si="1"/>
        <v>-500</v>
      </c>
    </row>
    <row r="28" spans="2:7" s="117" customFormat="1">
      <c r="B28" s="244" t="s">
        <v>240</v>
      </c>
      <c r="C28" s="101"/>
      <c r="D28" s="101"/>
      <c r="E28" s="101"/>
      <c r="F28" s="101"/>
      <c r="G28" s="101">
        <f t="shared" si="1"/>
        <v>0</v>
      </c>
    </row>
    <row r="29" spans="2:7" s="117" customFormat="1">
      <c r="B29" s="244" t="s">
        <v>248</v>
      </c>
      <c r="C29" s="101"/>
      <c r="D29" s="101"/>
      <c r="E29" s="101"/>
      <c r="F29" s="101"/>
      <c r="G29" s="101">
        <f t="shared" si="1"/>
        <v>0</v>
      </c>
    </row>
    <row r="30" spans="2:7" s="117" customFormat="1" ht="15.75" thickBot="1">
      <c r="B30" s="244"/>
      <c r="C30" s="101"/>
      <c r="D30" s="101"/>
      <c r="E30" s="101"/>
      <c r="F30" s="101"/>
      <c r="G30" s="101"/>
    </row>
    <row r="31" spans="2:7" s="117" customFormat="1" ht="16.5" thickBot="1">
      <c r="B31" s="245" t="s">
        <v>0</v>
      </c>
      <c r="C31" s="87">
        <f>SUM(C23:C30)</f>
        <v>-2500</v>
      </c>
      <c r="D31" s="87">
        <f>SUM(D23:D30)</f>
        <v>-2500</v>
      </c>
      <c r="E31" s="87">
        <f>SUM(E23:E30)</f>
        <v>-2500</v>
      </c>
      <c r="F31" s="87">
        <f>SUM(F23:F30)</f>
        <v>-2500</v>
      </c>
      <c r="G31" s="87">
        <f>SUM(G23:G30)</f>
        <v>-10000</v>
      </c>
    </row>
    <row r="32" spans="2:7" s="117" customFormat="1" ht="15.75" customHeight="1">
      <c r="C32"/>
      <c r="D32"/>
      <c r="E32"/>
      <c r="F32"/>
      <c r="G32"/>
    </row>
    <row r="33" spans="1:7" s="130" customFormat="1" ht="15.75" customHeight="1" thickBot="1">
      <c r="B33" s="129"/>
      <c r="C33"/>
      <c r="D33"/>
      <c r="E33"/>
      <c r="F33"/>
      <c r="G33"/>
    </row>
    <row r="34" spans="1:7" ht="18.75" customHeight="1" thickBot="1">
      <c r="B34" s="246" t="s">
        <v>249</v>
      </c>
      <c r="C34" s="248">
        <f>+C16+C31</f>
        <v>-8350</v>
      </c>
      <c r="D34" s="247">
        <f t="shared" ref="D34:G34" si="2">+D16+D31</f>
        <v>-8350</v>
      </c>
      <c r="E34" s="248">
        <f t="shared" si="2"/>
        <v>-8350</v>
      </c>
      <c r="F34" s="247">
        <f t="shared" si="2"/>
        <v>-8350</v>
      </c>
      <c r="G34" s="248">
        <f t="shared" si="2"/>
        <v>-33400</v>
      </c>
    </row>
    <row r="37" spans="1:7" ht="15.75">
      <c r="A37" s="74" t="s">
        <v>1151</v>
      </c>
    </row>
  </sheetData>
  <mergeCells count="3">
    <mergeCell ref="C5:G5"/>
    <mergeCell ref="C20:G20"/>
    <mergeCell ref="B1:D1"/>
  </mergeCells>
  <printOptions horizontalCentered="1"/>
  <pageMargins left="0.70866141732283472" right="0.70866141732283472" top="0.74803149606299213" bottom="0.74803149606299213" header="0.31496062992125984" footer="0.31496062992125984"/>
  <pageSetup paperSize="9" scale="82" orientation="portrait" horizontalDpi="300" r:id="rId1"/>
  <headerFooter>
    <oddFooter>&amp;L&amp;F&amp;R&amp;A</oddFooter>
  </headerFooter>
</worksheet>
</file>

<file path=xl/worksheets/sheet9.xml><?xml version="1.0" encoding="utf-8"?>
<worksheet xmlns="http://schemas.openxmlformats.org/spreadsheetml/2006/main" xmlns:r="http://schemas.openxmlformats.org/officeDocument/2006/relationships">
  <sheetPr codeName="Sheet9">
    <pageSetUpPr fitToPage="1"/>
  </sheetPr>
  <dimension ref="B1:L34"/>
  <sheetViews>
    <sheetView view="pageBreakPreview" zoomScale="60" zoomScaleNormal="100" workbookViewId="0">
      <selection activeCell="G18" sqref="G18"/>
    </sheetView>
  </sheetViews>
  <sheetFormatPr defaultRowHeight="15"/>
  <cols>
    <col min="1" max="1" width="2.5546875" customWidth="1"/>
    <col min="2" max="2" width="33.88671875" customWidth="1"/>
    <col min="3" max="6" width="9" bestFit="1" customWidth="1"/>
    <col min="7" max="7" width="10.33203125" bestFit="1" customWidth="1"/>
    <col min="8" max="11" width="9" bestFit="1" customWidth="1"/>
    <col min="12" max="12" width="9.88671875" bestFit="1" customWidth="1"/>
    <col min="255" max="255" width="49.21875" bestFit="1" customWidth="1"/>
    <col min="511" max="511" width="49.21875" bestFit="1" customWidth="1"/>
    <col min="767" max="767" width="49.21875" bestFit="1" customWidth="1"/>
    <col min="1023" max="1023" width="49.21875" bestFit="1" customWidth="1"/>
    <col min="1279" max="1279" width="49.21875" bestFit="1" customWidth="1"/>
    <col min="1535" max="1535" width="49.21875" bestFit="1" customWidth="1"/>
    <col min="1791" max="1791" width="49.21875" bestFit="1" customWidth="1"/>
    <col min="2047" max="2047" width="49.21875" bestFit="1" customWidth="1"/>
    <col min="2303" max="2303" width="49.21875" bestFit="1" customWidth="1"/>
    <col min="2559" max="2559" width="49.21875" bestFit="1" customWidth="1"/>
    <col min="2815" max="2815" width="49.21875" bestFit="1" customWidth="1"/>
    <col min="3071" max="3071" width="49.21875" bestFit="1" customWidth="1"/>
    <col min="3327" max="3327" width="49.21875" bestFit="1" customWidth="1"/>
    <col min="3583" max="3583" width="49.21875" bestFit="1" customWidth="1"/>
    <col min="3839" max="3839" width="49.21875" bestFit="1" customWidth="1"/>
    <col min="4095" max="4095" width="49.21875" bestFit="1" customWidth="1"/>
    <col min="4351" max="4351" width="49.21875" bestFit="1" customWidth="1"/>
    <col min="4607" max="4607" width="49.21875" bestFit="1" customWidth="1"/>
    <col min="4863" max="4863" width="49.21875" bestFit="1" customWidth="1"/>
    <col min="5119" max="5119" width="49.21875" bestFit="1" customWidth="1"/>
    <col min="5375" max="5375" width="49.21875" bestFit="1" customWidth="1"/>
    <col min="5631" max="5631" width="49.21875" bestFit="1" customWidth="1"/>
    <col min="5887" max="5887" width="49.21875" bestFit="1" customWidth="1"/>
    <col min="6143" max="6143" width="49.21875" bestFit="1" customWidth="1"/>
    <col min="6399" max="6399" width="49.21875" bestFit="1" customWidth="1"/>
    <col min="6655" max="6655" width="49.21875" bestFit="1" customWidth="1"/>
    <col min="6911" max="6911" width="49.21875" bestFit="1" customWidth="1"/>
    <col min="7167" max="7167" width="49.21875" bestFit="1" customWidth="1"/>
    <col min="7423" max="7423" width="49.21875" bestFit="1" customWidth="1"/>
    <col min="7679" max="7679" width="49.21875" bestFit="1" customWidth="1"/>
    <col min="7935" max="7935" width="49.21875" bestFit="1" customWidth="1"/>
    <col min="8191" max="8191" width="49.21875" bestFit="1" customWidth="1"/>
    <col min="8447" max="8447" width="49.21875" bestFit="1" customWidth="1"/>
    <col min="8703" max="8703" width="49.21875" bestFit="1" customWidth="1"/>
    <col min="8959" max="8959" width="49.21875" bestFit="1" customWidth="1"/>
    <col min="9215" max="9215" width="49.21875" bestFit="1" customWidth="1"/>
    <col min="9471" max="9471" width="49.21875" bestFit="1" customWidth="1"/>
    <col min="9727" max="9727" width="49.21875" bestFit="1" customWidth="1"/>
    <col min="9983" max="9983" width="49.21875" bestFit="1" customWidth="1"/>
    <col min="10239" max="10239" width="49.21875" bestFit="1" customWidth="1"/>
    <col min="10495" max="10495" width="49.21875" bestFit="1" customWidth="1"/>
    <col min="10751" max="10751" width="49.21875" bestFit="1" customWidth="1"/>
    <col min="11007" max="11007" width="49.21875" bestFit="1" customWidth="1"/>
    <col min="11263" max="11263" width="49.21875" bestFit="1" customWidth="1"/>
    <col min="11519" max="11519" width="49.21875" bestFit="1" customWidth="1"/>
    <col min="11775" max="11775" width="49.21875" bestFit="1" customWidth="1"/>
    <col min="12031" max="12031" width="49.21875" bestFit="1" customWidth="1"/>
    <col min="12287" max="12287" width="49.21875" bestFit="1" customWidth="1"/>
    <col min="12543" max="12543" width="49.21875" bestFit="1" customWidth="1"/>
    <col min="12799" max="12799" width="49.21875" bestFit="1" customWidth="1"/>
    <col min="13055" max="13055" width="49.21875" bestFit="1" customWidth="1"/>
    <col min="13311" max="13311" width="49.21875" bestFit="1" customWidth="1"/>
    <col min="13567" max="13567" width="49.21875" bestFit="1" customWidth="1"/>
    <col min="13823" max="13823" width="49.21875" bestFit="1" customWidth="1"/>
    <col min="14079" max="14079" width="49.21875" bestFit="1" customWidth="1"/>
    <col min="14335" max="14335" width="49.21875" bestFit="1" customWidth="1"/>
    <col min="14591" max="14591" width="49.21875" bestFit="1" customWidth="1"/>
    <col min="14847" max="14847" width="49.21875" bestFit="1" customWidth="1"/>
    <col min="15103" max="15103" width="49.21875" bestFit="1" customWidth="1"/>
    <col min="15359" max="15359" width="49.21875" bestFit="1" customWidth="1"/>
    <col min="15615" max="15615" width="49.21875" bestFit="1" customWidth="1"/>
    <col min="15871" max="15871" width="49.21875" bestFit="1" customWidth="1"/>
    <col min="16127" max="16127" width="49.21875" bestFit="1" customWidth="1"/>
  </cols>
  <sheetData>
    <row r="1" spans="2:12" ht="15.75">
      <c r="B1" s="951" t="s">
        <v>1139</v>
      </c>
      <c r="C1" s="951"/>
      <c r="D1" s="951"/>
      <c r="E1" s="951"/>
    </row>
    <row r="3" spans="2:12" ht="18">
      <c r="B3" s="43" t="s">
        <v>74</v>
      </c>
      <c r="C3" s="115" t="str">
        <f>+'[2]Plan Summary'!B1</f>
        <v>ABMU</v>
      </c>
    </row>
    <row r="4" spans="2:12" ht="15.75" thickBot="1"/>
    <row r="5" spans="2:12" ht="15.75" customHeight="1" thickBot="1">
      <c r="C5" s="960" t="s">
        <v>252</v>
      </c>
      <c r="D5" s="961"/>
      <c r="E5" s="961"/>
      <c r="F5" s="961"/>
      <c r="G5" s="962"/>
      <c r="H5" s="960" t="s">
        <v>253</v>
      </c>
      <c r="I5" s="961"/>
      <c r="J5" s="961"/>
      <c r="K5" s="961"/>
      <c r="L5" s="962"/>
    </row>
    <row r="6" spans="2:12" ht="15.75">
      <c r="B6" s="117"/>
      <c r="C6" s="241" t="s">
        <v>156</v>
      </c>
      <c r="D6" s="241" t="s">
        <v>220</v>
      </c>
      <c r="E6" s="241" t="s">
        <v>157</v>
      </c>
      <c r="F6" s="241" t="s">
        <v>221</v>
      </c>
      <c r="G6" s="241" t="s">
        <v>0</v>
      </c>
      <c r="H6" s="241" t="s">
        <v>156</v>
      </c>
      <c r="I6" s="241" t="s">
        <v>220</v>
      </c>
      <c r="J6" s="241" t="s">
        <v>157</v>
      </c>
      <c r="K6" s="241" t="s">
        <v>221</v>
      </c>
      <c r="L6" s="241" t="s">
        <v>0</v>
      </c>
    </row>
    <row r="7" spans="2:12" ht="16.5" thickBot="1">
      <c r="B7" s="117"/>
      <c r="C7" s="83" t="s">
        <v>42</v>
      </c>
      <c r="D7" s="83" t="s">
        <v>42</v>
      </c>
      <c r="E7" s="83" t="s">
        <v>42</v>
      </c>
      <c r="F7" s="83" t="s">
        <v>42</v>
      </c>
      <c r="G7" s="83" t="s">
        <v>42</v>
      </c>
      <c r="H7" s="83" t="s">
        <v>42</v>
      </c>
      <c r="I7" s="83" t="s">
        <v>42</v>
      </c>
      <c r="J7" s="83" t="s">
        <v>42</v>
      </c>
      <c r="K7" s="83" t="s">
        <v>42</v>
      </c>
      <c r="L7" s="83" t="s">
        <v>42</v>
      </c>
    </row>
    <row r="8" spans="2:12" ht="15.75" customHeight="1">
      <c r="B8" s="243" t="s">
        <v>236</v>
      </c>
      <c r="C8" s="101">
        <v>-3730</v>
      </c>
      <c r="D8" s="101">
        <v>-3730</v>
      </c>
      <c r="E8" s="101">
        <v>-3730</v>
      </c>
      <c r="F8" s="101">
        <v>-3730</v>
      </c>
      <c r="G8" s="101">
        <f t="shared" ref="G8:G14" si="0">SUM(C8:F8)</f>
        <v>-14920</v>
      </c>
      <c r="H8" s="101">
        <v>-3017</v>
      </c>
      <c r="I8" s="101">
        <v>-3018</v>
      </c>
      <c r="J8" s="101">
        <v>-3017</v>
      </c>
      <c r="K8" s="101">
        <v>-3018</v>
      </c>
      <c r="L8" s="101">
        <f t="shared" ref="L8:L14" si="1">SUM(H8:K8)</f>
        <v>-12070</v>
      </c>
    </row>
    <row r="9" spans="2:12">
      <c r="B9" s="244" t="s">
        <v>237</v>
      </c>
      <c r="C9" s="101">
        <v>-2332</v>
      </c>
      <c r="D9" s="101">
        <v>-2332</v>
      </c>
      <c r="E9" s="101">
        <v>-2333</v>
      </c>
      <c r="F9" s="101">
        <v>-2333</v>
      </c>
      <c r="G9" s="101">
        <f t="shared" si="0"/>
        <v>-9330</v>
      </c>
      <c r="H9" s="101">
        <v>-1895</v>
      </c>
      <c r="I9" s="101">
        <v>-1895</v>
      </c>
      <c r="J9" s="101">
        <v>-1895</v>
      </c>
      <c r="K9" s="101">
        <v>-1895</v>
      </c>
      <c r="L9" s="101">
        <f t="shared" si="1"/>
        <v>-7580</v>
      </c>
    </row>
    <row r="10" spans="2:12">
      <c r="B10" s="244" t="s">
        <v>238</v>
      </c>
      <c r="C10" s="101"/>
      <c r="D10" s="101"/>
      <c r="E10" s="101"/>
      <c r="F10" s="101"/>
      <c r="G10" s="101">
        <f t="shared" si="0"/>
        <v>0</v>
      </c>
      <c r="H10" s="101"/>
      <c r="I10" s="101"/>
      <c r="J10" s="101"/>
      <c r="K10" s="101"/>
      <c r="L10" s="101">
        <f t="shared" si="1"/>
        <v>0</v>
      </c>
    </row>
    <row r="11" spans="2:12" ht="15.75" customHeight="1">
      <c r="B11" s="244" t="s">
        <v>239</v>
      </c>
      <c r="C11" s="101">
        <v>-375</v>
      </c>
      <c r="D11" s="101">
        <v>-375</v>
      </c>
      <c r="E11" s="101">
        <v>-375</v>
      </c>
      <c r="F11" s="101">
        <v>-375</v>
      </c>
      <c r="G11" s="101">
        <f t="shared" si="0"/>
        <v>-1500</v>
      </c>
      <c r="H11" s="101">
        <v>-375</v>
      </c>
      <c r="I11" s="101">
        <v>-375</v>
      </c>
      <c r="J11" s="101">
        <v>-375</v>
      </c>
      <c r="K11" s="101">
        <v>-375</v>
      </c>
      <c r="L11" s="101">
        <f t="shared" si="1"/>
        <v>-1500</v>
      </c>
    </row>
    <row r="12" spans="2:12">
      <c r="B12" s="244" t="s">
        <v>232</v>
      </c>
      <c r="C12" s="101">
        <v>-250</v>
      </c>
      <c r="D12" s="101">
        <v>-250</v>
      </c>
      <c r="E12" s="101">
        <v>-250</v>
      </c>
      <c r="F12" s="101">
        <v>-250</v>
      </c>
      <c r="G12" s="101">
        <f t="shared" si="0"/>
        <v>-1000</v>
      </c>
      <c r="H12" s="101">
        <v>-250</v>
      </c>
      <c r="I12" s="101">
        <v>-250</v>
      </c>
      <c r="J12" s="101">
        <v>-250</v>
      </c>
      <c r="K12" s="101">
        <v>-250</v>
      </c>
      <c r="L12" s="101">
        <f t="shared" si="1"/>
        <v>-1000</v>
      </c>
    </row>
    <row r="13" spans="2:12">
      <c r="B13" s="244" t="s">
        <v>240</v>
      </c>
      <c r="C13" s="101"/>
      <c r="D13" s="101"/>
      <c r="E13" s="101"/>
      <c r="F13" s="101"/>
      <c r="G13" s="101">
        <f t="shared" si="0"/>
        <v>0</v>
      </c>
      <c r="H13" s="101"/>
      <c r="I13" s="101"/>
      <c r="J13" s="101"/>
      <c r="K13" s="101"/>
      <c r="L13" s="101">
        <f t="shared" si="1"/>
        <v>0</v>
      </c>
    </row>
    <row r="14" spans="2:12" ht="15.75" customHeight="1">
      <c r="B14" s="244" t="s">
        <v>248</v>
      </c>
      <c r="C14" s="101"/>
      <c r="D14" s="101"/>
      <c r="E14" s="101"/>
      <c r="F14" s="101"/>
      <c r="G14" s="101">
        <f t="shared" si="0"/>
        <v>0</v>
      </c>
      <c r="H14" s="101"/>
      <c r="I14" s="101"/>
      <c r="J14" s="101"/>
      <c r="K14" s="101"/>
      <c r="L14" s="101">
        <f t="shared" si="1"/>
        <v>0</v>
      </c>
    </row>
    <row r="15" spans="2:12" ht="15.75" thickBot="1">
      <c r="B15" s="244"/>
      <c r="C15" s="101"/>
      <c r="D15" s="101"/>
      <c r="E15" s="101"/>
      <c r="F15" s="101"/>
      <c r="G15" s="101"/>
      <c r="H15" s="101"/>
      <c r="I15" s="101"/>
      <c r="J15" s="101"/>
      <c r="K15" s="101"/>
      <c r="L15" s="101"/>
    </row>
    <row r="16" spans="2:12" ht="15.75" customHeight="1" thickBot="1">
      <c r="B16" s="245" t="s">
        <v>0</v>
      </c>
      <c r="C16" s="87">
        <f t="shared" ref="C16:L16" si="2">SUM(C8:C15)</f>
        <v>-6687</v>
      </c>
      <c r="D16" s="87">
        <f t="shared" si="2"/>
        <v>-6687</v>
      </c>
      <c r="E16" s="87">
        <f t="shared" si="2"/>
        <v>-6688</v>
      </c>
      <c r="F16" s="87">
        <f t="shared" si="2"/>
        <v>-6688</v>
      </c>
      <c r="G16" s="87">
        <f t="shared" si="2"/>
        <v>-26750</v>
      </c>
      <c r="H16" s="87">
        <f t="shared" si="2"/>
        <v>-5537</v>
      </c>
      <c r="I16" s="87">
        <f t="shared" si="2"/>
        <v>-5538</v>
      </c>
      <c r="J16" s="87">
        <f t="shared" si="2"/>
        <v>-5537</v>
      </c>
      <c r="K16" s="87">
        <f t="shared" si="2"/>
        <v>-5538</v>
      </c>
      <c r="L16" s="87">
        <f t="shared" si="2"/>
        <v>-22150</v>
      </c>
    </row>
    <row r="17" spans="2:12" s="130" customFormat="1" ht="15.75" customHeight="1">
      <c r="B17" s="129"/>
    </row>
    <row r="18" spans="2:12" s="130" customFormat="1" ht="15.75" customHeight="1">
      <c r="B18" s="129"/>
      <c r="C18"/>
      <c r="D18"/>
      <c r="E18"/>
      <c r="F18"/>
      <c r="G18"/>
    </row>
    <row r="19" spans="2:12" ht="18.75" thickBot="1">
      <c r="B19" s="43" t="s">
        <v>75</v>
      </c>
    </row>
    <row r="20" spans="2:12" ht="16.5" thickBot="1">
      <c r="C20" s="960" t="s">
        <v>252</v>
      </c>
      <c r="D20" s="961"/>
      <c r="E20" s="961"/>
      <c r="F20" s="961"/>
      <c r="G20" s="962"/>
      <c r="H20" s="960" t="s">
        <v>253</v>
      </c>
      <c r="I20" s="961"/>
      <c r="J20" s="961"/>
      <c r="K20" s="961"/>
      <c r="L20" s="962"/>
    </row>
    <row r="21" spans="2:12" ht="15.75">
      <c r="B21" s="117"/>
      <c r="C21" s="241" t="s">
        <v>156</v>
      </c>
      <c r="D21" s="241" t="s">
        <v>220</v>
      </c>
      <c r="E21" s="241" t="s">
        <v>157</v>
      </c>
      <c r="F21" s="241" t="s">
        <v>221</v>
      </c>
      <c r="G21" s="241" t="s">
        <v>0</v>
      </c>
      <c r="H21" s="241" t="s">
        <v>156</v>
      </c>
      <c r="I21" s="241" t="s">
        <v>220</v>
      </c>
      <c r="J21" s="241" t="s">
        <v>157</v>
      </c>
      <c r="K21" s="241" t="s">
        <v>221</v>
      </c>
      <c r="L21" s="241" t="s">
        <v>0</v>
      </c>
    </row>
    <row r="22" spans="2:12" s="117" customFormat="1" ht="16.5" thickBot="1">
      <c r="C22" s="83" t="s">
        <v>42</v>
      </c>
      <c r="D22" s="83" t="s">
        <v>42</v>
      </c>
      <c r="E22" s="83" t="s">
        <v>42</v>
      </c>
      <c r="F22" s="83" t="s">
        <v>42</v>
      </c>
      <c r="G22" s="83" t="s">
        <v>42</v>
      </c>
      <c r="H22" s="83" t="s">
        <v>42</v>
      </c>
      <c r="I22" s="83" t="s">
        <v>42</v>
      </c>
      <c r="J22" s="83" t="s">
        <v>42</v>
      </c>
      <c r="K22" s="83" t="s">
        <v>42</v>
      </c>
      <c r="L22" s="83" t="s">
        <v>42</v>
      </c>
    </row>
    <row r="23" spans="2:12" s="117" customFormat="1">
      <c r="B23" s="243" t="s">
        <v>236</v>
      </c>
      <c r="C23" s="101">
        <v>-1250</v>
      </c>
      <c r="D23" s="101">
        <v>-1250</v>
      </c>
      <c r="E23" s="101">
        <v>-1250</v>
      </c>
      <c r="F23" s="101">
        <v>-1250</v>
      </c>
      <c r="G23" s="101">
        <f t="shared" ref="G23:G29" si="3">SUM(C23:F23)</f>
        <v>-5000</v>
      </c>
      <c r="H23" s="101">
        <v>-1250</v>
      </c>
      <c r="I23" s="101">
        <v>-1250</v>
      </c>
      <c r="J23" s="101">
        <v>-1250</v>
      </c>
      <c r="K23" s="101">
        <v>-1250</v>
      </c>
      <c r="L23" s="101">
        <f t="shared" ref="L23:L29" si="4">SUM(H23:K23)</f>
        <v>-5000</v>
      </c>
    </row>
    <row r="24" spans="2:12" s="117" customFormat="1">
      <c r="B24" s="244" t="s">
        <v>237</v>
      </c>
      <c r="C24" s="101">
        <v>-750</v>
      </c>
      <c r="D24" s="101">
        <v>-750</v>
      </c>
      <c r="E24" s="101">
        <v>-750</v>
      </c>
      <c r="F24" s="101">
        <v>-750</v>
      </c>
      <c r="G24" s="101">
        <f t="shared" si="3"/>
        <v>-3000</v>
      </c>
      <c r="H24" s="101">
        <v>-750</v>
      </c>
      <c r="I24" s="101">
        <v>-750</v>
      </c>
      <c r="J24" s="101">
        <v>-750</v>
      </c>
      <c r="K24" s="101">
        <v>-750</v>
      </c>
      <c r="L24" s="101">
        <f t="shared" si="4"/>
        <v>-3000</v>
      </c>
    </row>
    <row r="25" spans="2:12" s="117" customFormat="1">
      <c r="B25" s="244" t="s">
        <v>238</v>
      </c>
      <c r="C25" s="101"/>
      <c r="D25" s="101"/>
      <c r="E25" s="101"/>
      <c r="F25" s="101"/>
      <c r="G25" s="101">
        <f t="shared" si="3"/>
        <v>0</v>
      </c>
      <c r="H25" s="101"/>
      <c r="I25" s="101"/>
      <c r="J25" s="101"/>
      <c r="K25" s="101"/>
      <c r="L25" s="101">
        <f t="shared" si="4"/>
        <v>0</v>
      </c>
    </row>
    <row r="26" spans="2:12" s="117" customFormat="1">
      <c r="B26" s="244" t="s">
        <v>239</v>
      </c>
      <c r="C26" s="101">
        <v>-375</v>
      </c>
      <c r="D26" s="101">
        <v>-375</v>
      </c>
      <c r="E26" s="101">
        <v>-375</v>
      </c>
      <c r="F26" s="101">
        <v>-375</v>
      </c>
      <c r="G26" s="101">
        <f t="shared" si="3"/>
        <v>-1500</v>
      </c>
      <c r="H26" s="101">
        <v>-375</v>
      </c>
      <c r="I26" s="101">
        <v>-375</v>
      </c>
      <c r="J26" s="101">
        <v>-375</v>
      </c>
      <c r="K26" s="101">
        <v>-375</v>
      </c>
      <c r="L26" s="101">
        <f t="shared" si="4"/>
        <v>-1500</v>
      </c>
    </row>
    <row r="27" spans="2:12" s="117" customFormat="1">
      <c r="B27" s="244" t="s">
        <v>232</v>
      </c>
      <c r="C27" s="101"/>
      <c r="D27" s="101"/>
      <c r="E27" s="101"/>
      <c r="F27" s="101"/>
      <c r="G27" s="101">
        <f t="shared" si="3"/>
        <v>0</v>
      </c>
      <c r="H27" s="101"/>
      <c r="I27" s="101"/>
      <c r="J27" s="101"/>
      <c r="K27" s="101"/>
      <c r="L27" s="101">
        <f t="shared" si="4"/>
        <v>0</v>
      </c>
    </row>
    <row r="28" spans="2:12" s="117" customFormat="1">
      <c r="B28" s="244" t="s">
        <v>240</v>
      </c>
      <c r="C28" s="101"/>
      <c r="D28" s="101"/>
      <c r="E28" s="101"/>
      <c r="F28" s="101"/>
      <c r="G28" s="101">
        <f t="shared" si="3"/>
        <v>0</v>
      </c>
      <c r="H28" s="101"/>
      <c r="I28" s="101"/>
      <c r="J28" s="101"/>
      <c r="K28" s="101"/>
      <c r="L28" s="101">
        <f t="shared" si="4"/>
        <v>0</v>
      </c>
    </row>
    <row r="29" spans="2:12" s="117" customFormat="1">
      <c r="B29" s="244" t="s">
        <v>248</v>
      </c>
      <c r="C29" s="101"/>
      <c r="D29" s="101"/>
      <c r="E29" s="101"/>
      <c r="F29" s="101"/>
      <c r="G29" s="101">
        <f t="shared" si="3"/>
        <v>0</v>
      </c>
      <c r="H29" s="101"/>
      <c r="I29" s="101"/>
      <c r="J29" s="101"/>
      <c r="K29" s="101"/>
      <c r="L29" s="101">
        <f t="shared" si="4"/>
        <v>0</v>
      </c>
    </row>
    <row r="30" spans="2:12" s="117" customFormat="1" ht="15.75" thickBot="1">
      <c r="B30" s="244"/>
      <c r="C30" s="101"/>
      <c r="D30" s="101"/>
      <c r="E30" s="101"/>
      <c r="F30" s="101"/>
      <c r="G30" s="101"/>
      <c r="H30" s="101"/>
      <c r="I30" s="101"/>
      <c r="J30" s="101"/>
      <c r="K30" s="101"/>
      <c r="L30" s="101"/>
    </row>
    <row r="31" spans="2:12" s="117" customFormat="1" ht="16.5" thickBot="1">
      <c r="B31" s="245" t="s">
        <v>0</v>
      </c>
      <c r="C31" s="87">
        <f t="shared" ref="C31:L31" si="5">SUM(C23:C30)</f>
        <v>-2375</v>
      </c>
      <c r="D31" s="87">
        <f t="shared" si="5"/>
        <v>-2375</v>
      </c>
      <c r="E31" s="87">
        <f t="shared" si="5"/>
        <v>-2375</v>
      </c>
      <c r="F31" s="87">
        <f t="shared" si="5"/>
        <v>-2375</v>
      </c>
      <c r="G31" s="87">
        <f t="shared" si="5"/>
        <v>-9500</v>
      </c>
      <c r="H31" s="87">
        <f t="shared" si="5"/>
        <v>-2375</v>
      </c>
      <c r="I31" s="87">
        <f t="shared" si="5"/>
        <v>-2375</v>
      </c>
      <c r="J31" s="87">
        <f t="shared" si="5"/>
        <v>-2375</v>
      </c>
      <c r="K31" s="87">
        <f t="shared" si="5"/>
        <v>-2375</v>
      </c>
      <c r="L31" s="87">
        <f t="shared" si="5"/>
        <v>-9500</v>
      </c>
    </row>
    <row r="32" spans="2:12" s="117" customFormat="1" ht="15.75" customHeight="1">
      <c r="C32"/>
      <c r="D32"/>
      <c r="E32"/>
      <c r="F32"/>
      <c r="G32"/>
      <c r="H32"/>
      <c r="I32"/>
      <c r="J32"/>
      <c r="K32"/>
      <c r="L32"/>
    </row>
    <row r="33" spans="2:12" s="130" customFormat="1" ht="15.75" customHeight="1" thickBot="1">
      <c r="B33" s="129"/>
      <c r="C33"/>
      <c r="D33"/>
      <c r="E33"/>
      <c r="F33"/>
      <c r="G33"/>
      <c r="H33"/>
      <c r="I33"/>
      <c r="J33"/>
      <c r="K33"/>
      <c r="L33"/>
    </row>
    <row r="34" spans="2:12" ht="18.75" customHeight="1" thickBot="1">
      <c r="B34" s="246" t="s">
        <v>249</v>
      </c>
      <c r="C34" s="248">
        <f>+C16+C31</f>
        <v>-9062</v>
      </c>
      <c r="D34" s="247">
        <f t="shared" ref="D34:G34" si="6">+D16+D31</f>
        <v>-9062</v>
      </c>
      <c r="E34" s="248">
        <f t="shared" si="6"/>
        <v>-9063</v>
      </c>
      <c r="F34" s="247">
        <f t="shared" si="6"/>
        <v>-9063</v>
      </c>
      <c r="G34" s="248">
        <f t="shared" si="6"/>
        <v>-36250</v>
      </c>
      <c r="H34" s="248">
        <f>+H16+H31</f>
        <v>-7912</v>
      </c>
      <c r="I34" s="247">
        <f t="shared" ref="I34:L34" si="7">+I16+I31</f>
        <v>-7913</v>
      </c>
      <c r="J34" s="248">
        <f t="shared" si="7"/>
        <v>-7912</v>
      </c>
      <c r="K34" s="247">
        <f t="shared" si="7"/>
        <v>-7913</v>
      </c>
      <c r="L34" s="248">
        <f t="shared" si="7"/>
        <v>-31650</v>
      </c>
    </row>
  </sheetData>
  <mergeCells count="5">
    <mergeCell ref="C5:G5"/>
    <mergeCell ref="C20:G20"/>
    <mergeCell ref="H5:L5"/>
    <mergeCell ref="H20:L20"/>
    <mergeCell ref="B1:E1"/>
  </mergeCells>
  <printOptions horizontalCentered="1"/>
  <pageMargins left="0.23622047244094491" right="0.23622047244094491" top="0.74803149606299213" bottom="0.74803149606299213" header="0.31496062992125984" footer="0.31496062992125984"/>
  <pageSetup paperSize="9" scale="89" orientation="landscape" horizontalDpi="300" r:id="rId1"/>
  <headerFooter>
    <oddFooter>&amp;L&amp;F&amp;R&amp;A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19</vt:i4>
      </vt:variant>
    </vt:vector>
  </HeadingPairs>
  <TitlesOfParts>
    <vt:vector size="38" baseType="lpstr">
      <vt:lpstr>ANNEX B</vt:lpstr>
      <vt:lpstr>Tier 1</vt:lpstr>
      <vt:lpstr>Plan Summary</vt:lpstr>
      <vt:lpstr>R P Assumptions</vt:lpstr>
      <vt:lpstr>LHB SCNE - 3 Year</vt:lpstr>
      <vt:lpstr>LHB SCNE - Profiles</vt:lpstr>
      <vt:lpstr>Expected RRL - Year 1 </vt:lpstr>
      <vt:lpstr>Year 1 Savings Plan</vt:lpstr>
      <vt:lpstr>Year 2 &amp; 3 Savings Plans</vt:lpstr>
      <vt:lpstr>Risks &amp; Mitigation</vt:lpstr>
      <vt:lpstr>Cash Flow</vt:lpstr>
      <vt:lpstr>Workforce WTE</vt:lpstr>
      <vt:lpstr>Workforce £</vt:lpstr>
      <vt:lpstr>Asset Investment Summary</vt:lpstr>
      <vt:lpstr>Asset Investment Detail</vt:lpstr>
      <vt:lpstr>Revenue Funded Infrastructure</vt:lpstr>
      <vt:lpstr>Recruitment Difficulties</vt:lpstr>
      <vt:lpstr>Workforce Changes</vt:lpstr>
      <vt:lpstr>Education Commissioning</vt:lpstr>
      <vt:lpstr>'ANNEX B'!Print_Area</vt:lpstr>
      <vt:lpstr>'Asset Investment Detail'!Print_Area</vt:lpstr>
      <vt:lpstr>'Asset Investment Summary'!Print_Area</vt:lpstr>
      <vt:lpstr>'Cash Flow'!Print_Area</vt:lpstr>
      <vt:lpstr>'Education Commissioning'!Print_Area</vt:lpstr>
      <vt:lpstr>'Expected RRL - Year 1 '!Print_Area</vt:lpstr>
      <vt:lpstr>'LHB SCNE - 3 Year'!Print_Area</vt:lpstr>
      <vt:lpstr>'LHB SCNE - Profiles'!Print_Area</vt:lpstr>
      <vt:lpstr>'Plan Summary'!Print_Area</vt:lpstr>
      <vt:lpstr>'R P Assumptions'!Print_Area</vt:lpstr>
      <vt:lpstr>'Recruitment Difficulties'!Print_Area</vt:lpstr>
      <vt:lpstr>'Revenue Funded Infrastructure'!Print_Area</vt:lpstr>
      <vt:lpstr>'Risks &amp; Mitigation'!Print_Area</vt:lpstr>
      <vt:lpstr>'Tier 1'!Print_Area</vt:lpstr>
      <vt:lpstr>'Workforce £'!Print_Area</vt:lpstr>
      <vt:lpstr>'Workforce Changes'!Print_Area</vt:lpstr>
      <vt:lpstr>'Workforce WTE'!Print_Area</vt:lpstr>
      <vt:lpstr>'Year 1 Savings Plan'!Print_Area</vt:lpstr>
      <vt:lpstr>'Year 2 &amp; 3 Savings Plans'!Print_Area</vt:lpstr>
    </vt:vector>
  </TitlesOfParts>
  <Company>NAfW</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Lloyd, Alun (DHSS - Finance Programme Director)</dc:creator>
  <cp:lastModifiedBy>Darren P Griffiths</cp:lastModifiedBy>
  <cp:lastPrinted>2014-04-14T05:56:11Z</cp:lastPrinted>
  <dcterms:created xsi:type="dcterms:W3CDTF">2013-10-21T08:40:07Z</dcterms:created>
  <dcterms:modified xsi:type="dcterms:W3CDTF">2014-06-02T16:19:25Z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A6150384</vt:lpwstr>
  </property>
  <property fmtid="{D5CDD505-2E9C-101B-9397-08002B2CF9AE}" pid="4" name="Objective-Title">
    <vt:lpwstr>LHB Template Final</vt:lpwstr>
  </property>
  <property fmtid="{D5CDD505-2E9C-101B-9397-08002B2CF9AE}" pid="5" name="Objective-Comment">
    <vt:lpwstr/>
  </property>
  <property fmtid="{D5CDD505-2E9C-101B-9397-08002B2CF9AE}" pid="6" name="Objective-CreationStamp">
    <vt:filetime>2013-11-13T16:17:55Z</vt:filetime>
  </property>
  <property fmtid="{D5CDD505-2E9C-101B-9397-08002B2CF9AE}" pid="7" name="Objective-IsApproved">
    <vt:bool>false</vt:bool>
  </property>
  <property fmtid="{D5CDD505-2E9C-101B-9397-08002B2CF9AE}" pid="8" name="Objective-IsPublished">
    <vt:bool>false</vt:bool>
  </property>
  <property fmtid="{D5CDD505-2E9C-101B-9397-08002B2CF9AE}" pid="9" name="Objective-DatePublished">
    <vt:lpwstr/>
  </property>
  <property fmtid="{D5CDD505-2E9C-101B-9397-08002B2CF9AE}" pid="10" name="Objective-ModificationStamp">
    <vt:filetime>2013-11-13T16:19:55Z</vt:filetime>
  </property>
  <property fmtid="{D5CDD505-2E9C-101B-9397-08002B2CF9AE}" pid="11" name="Objective-Owner">
    <vt:lpwstr>Evans, Hannah (DHSS - Strategy, Policy &amp; Primary Care)</vt:lpwstr>
  </property>
  <property fmtid="{D5CDD505-2E9C-101B-9397-08002B2CF9AE}" pid="12" name="Objective-Path">
    <vt:lpwstr>Objective Global Folder:Corporate File Plan:POLICY DEVELOPMENT &amp; REGULATION:Policy Development - Health, Well-being &amp; Care:Policy Development - Health - Health Policies &amp; Strategies:Planning - Guidance &amp; Reference - 2013/2016:NHS Wales Planning Framework:</vt:lpwstr>
  </property>
  <property fmtid="{D5CDD505-2E9C-101B-9397-08002B2CF9AE}" pid="13" name="Objective-Parent">
    <vt:lpwstr>NHS Wales Planning Framework</vt:lpwstr>
  </property>
  <property fmtid="{D5CDD505-2E9C-101B-9397-08002B2CF9AE}" pid="14" name="Objective-State">
    <vt:lpwstr>Being Drafted</vt:lpwstr>
  </property>
  <property fmtid="{D5CDD505-2E9C-101B-9397-08002B2CF9AE}" pid="15" name="Objective-Version">
    <vt:lpwstr>0.3</vt:lpwstr>
  </property>
  <property fmtid="{D5CDD505-2E9C-101B-9397-08002B2CF9AE}" pid="16" name="Objective-VersionNumber">
    <vt:r8>3</vt:r8>
  </property>
  <property fmtid="{D5CDD505-2E9C-101B-9397-08002B2CF9AE}" pid="17" name="Objective-VersionComment">
    <vt:lpwstr/>
  </property>
  <property fmtid="{D5CDD505-2E9C-101B-9397-08002B2CF9AE}" pid="18" name="Objective-FileNumber">
    <vt:lpwstr>qA1058088</vt:lpwstr>
  </property>
  <property fmtid="{D5CDD505-2E9C-101B-9397-08002B2CF9AE}" pid="19" name="Objective-Classification">
    <vt:lpwstr>[Inherited - Restricted]</vt:lpwstr>
  </property>
  <property fmtid="{D5CDD505-2E9C-101B-9397-08002B2CF9AE}" pid="20" name="Objective-Caveats">
    <vt:lpwstr/>
  </property>
  <property fmtid="{D5CDD505-2E9C-101B-9397-08002B2CF9AE}" pid="21" name="Objective-Language [system]">
    <vt:lpwstr>English (eng)</vt:lpwstr>
  </property>
  <property fmtid="{D5CDD505-2E9C-101B-9397-08002B2CF9AE}" pid="22" name="Objective-Date Acquired [system]">
    <vt:filetime>2013-11-13T00:00:00Z</vt:filetime>
  </property>
  <property fmtid="{D5CDD505-2E9C-101B-9397-08002B2CF9AE}" pid="23" name="Objective-What to Keep [system]">
    <vt:lpwstr>No</vt:lpwstr>
  </property>
  <property fmtid="{D5CDD505-2E9C-101B-9397-08002B2CF9AE}" pid="24" name="Objective-Official Translation [system]">
    <vt:lpwstr/>
  </property>
  <property fmtid="{D5CDD505-2E9C-101B-9397-08002B2CF9AE}" pid="26" name="_NewReviewCycle">
    <vt:lpwstr/>
  </property>
</Properties>
</file>